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1028" firstSheet="3" activeTab="3"/>
  </bookViews>
  <sheets>
    <sheet name="ДС при АПП" sheetId="1" state="hidden" r:id="rId1"/>
    <sheet name="ДС при КС" sheetId="2" state="hidden" r:id="rId2"/>
    <sheet name="Раабилитация ДС" sheetId="3" state="hidden" r:id="rId3"/>
    <sheet name="ДС 2024 без реаб" sheetId="4" r:id="rId4"/>
    <sheet name="Пат.берем" sheetId="5" state="hidden" r:id="rId5"/>
    <sheet name="Педиатрия" sheetId="6" state="hidden" r:id="rId6"/>
    <sheet name="Радиолог" sheetId="7" state="hidden" r:id="rId7"/>
    <sheet name="Реаб. ОДА и ПНС" sheetId="8" state="hidden" r:id="rId8"/>
    <sheet name="Реаб с ЦНС" sheetId="9" state="hidden" r:id="rId9"/>
    <sheet name="Реаб.сомат" sheetId="10" state="hidden" r:id="rId10"/>
    <sheet name="Хирург.ЧЛ" sheetId="11" state="hidden" r:id="rId11"/>
  </sheets>
  <definedNames>
    <definedName name="_xlnm._FilterDatabase" localSheetId="0" hidden="1">'ДС при АПП'!$A$6:$X$388</definedName>
    <definedName name="_xlnm._FilterDatabase" localSheetId="1" hidden="1">'ДС при КС'!$A$6:$Y$386</definedName>
    <definedName name="_xlnm._FilterDatabase" localSheetId="4" hidden="1">'Пат.берем'!$A$7:$E$16</definedName>
    <definedName name="_xlnm._FilterDatabase" localSheetId="2" hidden="1">'Раабилитация ДС'!$A$3:$N$39</definedName>
    <definedName name="_xlnm._FilterDatabase" localSheetId="6" hidden="1">'Радиолог'!$A$7:$E$11</definedName>
    <definedName name="_xlnm._FilterDatabase" localSheetId="8" hidden="1">'Реаб с ЦНС'!$A$7:$G$14</definedName>
    <definedName name="_xlnm._FilterDatabase" localSheetId="7" hidden="1">'Реаб. ОДА и ПНС'!$A$7:$E$12</definedName>
    <definedName name="_xlnm._FilterDatabase" localSheetId="9" hidden="1">'Реаб.сомат'!$A$7:$E$14</definedName>
    <definedName name="_xlnm._FilterDatabase" localSheetId="10" hidden="1">'Хирург.ЧЛ'!$A$7:$G$10</definedName>
    <definedName name="amb" localSheetId="0">#REF!</definedName>
    <definedName name="amb">#REF!</definedName>
    <definedName name="dis_vz2" localSheetId="0">#REF!</definedName>
    <definedName name="dis_vz2">#REF!</definedName>
    <definedName name="disp_vz" localSheetId="0">#REF!</definedName>
    <definedName name="disp_vz">#REF!</definedName>
    <definedName name="ds" localSheetId="0">#REF!</definedName>
    <definedName name="ds">#REF!</definedName>
    <definedName name="ds_ds" localSheetId="0">#REF!</definedName>
    <definedName name="ds_ds">#REF!</definedName>
    <definedName name="ds_ds_pop" localSheetId="0">#REF!</definedName>
    <definedName name="ds_ds_pop">#REF!</definedName>
    <definedName name="ds_pop" localSheetId="0">#REF!</definedName>
    <definedName name="ds_pop">#REF!</definedName>
    <definedName name="Inoe" localSheetId="0">#REF!</definedName>
    <definedName name="Inoe">#REF!</definedName>
    <definedName name="osm" localSheetId="0">#REF!</definedName>
    <definedName name="osm">#REF!</definedName>
    <definedName name="osm_nes" localSheetId="0">#REF!</definedName>
    <definedName name="osm_nes">#REF!</definedName>
    <definedName name="Osm_vz" localSheetId="0">#REF!</definedName>
    <definedName name="Osm_vz">#REF!</definedName>
    <definedName name="per_osm_nes" localSheetId="0">#REF!</definedName>
    <definedName name="per_osm_nes">#REF!</definedName>
    <definedName name="pr_osm" localSheetId="0">#REF!</definedName>
    <definedName name="pr_osm">#REF!</definedName>
    <definedName name="pr_osm_nes" localSheetId="0">#REF!</definedName>
    <definedName name="pr_osm_nes">#REF!</definedName>
    <definedName name="_xlnm.Print_Titles" localSheetId="3">'ДС 2024 без реаб'!$6:$8</definedName>
    <definedName name="_xlnm.Print_Titles" localSheetId="4">'Пат.берем'!$7:$8</definedName>
    <definedName name="_xlnm.Print_Titles" localSheetId="6">'Радиолог'!$7:$8</definedName>
    <definedName name="_xlnm.Print_Titles" localSheetId="8">'Реаб с ЦНС'!$7:$8</definedName>
    <definedName name="_xlnm.Print_Titles" localSheetId="7">'Реаб. ОДА и ПНС'!$7:$8</definedName>
    <definedName name="_xlnm.Print_Titles" localSheetId="9">'Реаб.сомат'!$7:$8</definedName>
    <definedName name="_xlnm.Print_Titles" localSheetId="10">'Хирург.ЧЛ'!$7:$8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Анастасия В. Перевозчикова</author>
  </authors>
  <commentList>
    <comment ref="B10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107" authorId="1">
      <text>
        <r>
          <rPr>
            <b/>
            <sz val="9"/>
            <rFont val="Tahoma"/>
            <family val="2"/>
          </rPr>
          <t>Анастасия В. Перевозчикова:</t>
        </r>
        <r>
          <rPr>
            <sz val="9"/>
            <rFont val="Tahoma"/>
            <family val="2"/>
          </rPr>
          <t xml:space="preserve">
нет шаблона</t>
        </r>
      </text>
    </comment>
    <comment ref="B17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20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2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28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</t>
        </r>
      </text>
    </comment>
    <comment ref="B30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бывш. ООО Больница Лава</t>
        </r>
      </text>
    </comment>
    <comment ref="B3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шаблон по дс пустой</t>
        </r>
      </text>
    </comment>
    <comment ref="B3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3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3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Анастасия В. Перевозчикова</author>
  </authors>
  <commentList>
    <comment ref="B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10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107" authorId="1">
      <text>
        <r>
          <rPr>
            <b/>
            <sz val="9"/>
            <rFont val="Tahoma"/>
            <family val="2"/>
          </rPr>
          <t>Анастасия В. Перевозчикова:</t>
        </r>
        <r>
          <rPr>
            <sz val="9"/>
            <rFont val="Tahoma"/>
            <family val="2"/>
          </rPr>
          <t xml:space="preserve">
нет шаблона</t>
        </r>
      </text>
    </comment>
    <comment ref="B17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20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2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28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</t>
        </r>
      </text>
    </comment>
    <comment ref="B30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бывш. ООО Больница Лава</t>
        </r>
      </text>
    </comment>
    <comment ref="B3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у тфомс</t>
        </r>
      </text>
    </comment>
    <comment ref="B3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3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  <comment ref="B3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нет шаблона</t>
        </r>
      </text>
    </comment>
  </commentList>
</comments>
</file>

<file path=xl/comments3.xml><?xml version="1.0" encoding="utf-8"?>
<comments xmlns="http://schemas.openxmlformats.org/spreadsheetml/2006/main">
  <authors>
    <author>Анастасия В. Перевозчикова</author>
  </authors>
  <commentList>
    <comment ref="B20" authorId="0">
      <text>
        <r>
          <rPr>
            <b/>
            <sz val="9"/>
            <rFont val="Tahoma"/>
            <family val="2"/>
          </rPr>
          <t>Анастасия В. Перевозчпересмотеть формулы в итоге по реаб</t>
        </r>
      </text>
    </comment>
  </commentList>
</comments>
</file>

<file path=xl/sharedStrings.xml><?xml version="1.0" encoding="utf-8"?>
<sst xmlns="http://schemas.openxmlformats.org/spreadsheetml/2006/main" count="2537" uniqueCount="372">
  <si>
    <t>Профиль койки</t>
  </si>
  <si>
    <t>10</t>
  </si>
  <si>
    <t>12</t>
  </si>
  <si>
    <t>53</t>
  </si>
  <si>
    <t>56</t>
  </si>
  <si>
    <t>Итого</t>
  </si>
  <si>
    <t>20</t>
  </si>
  <si>
    <t>17</t>
  </si>
  <si>
    <t>30</t>
  </si>
  <si>
    <t>40</t>
  </si>
  <si>
    <t>60</t>
  </si>
  <si>
    <t>онкологические</t>
  </si>
  <si>
    <t>50</t>
  </si>
  <si>
    <t>28</t>
  </si>
  <si>
    <t>11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</si>
  <si>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</si>
  <si>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</si>
  <si>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ООО "Клиника Нуриевых - Ижевск</t>
  </si>
  <si>
    <t>ООО "Нефроцентр"</t>
  </si>
  <si>
    <t>ООО "ДЦ НЕФРОС-УДМУРТИЯ"</t>
  </si>
  <si>
    <t>ООО "Доктор Плюс Балезино"</t>
  </si>
  <si>
    <t>АНО "Ижмедцентр-Нефролайн"</t>
  </si>
  <si>
    <t>АО санаторий "Металлург"</t>
  </si>
  <si>
    <t>реабилитационные соматические</t>
  </si>
  <si>
    <t>ООО "Апрель ЦМР"</t>
  </si>
  <si>
    <t>ООО ОК "Кругозор"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</si>
  <si>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</si>
  <si>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</si>
  <si>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</si>
  <si>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</si>
  <si>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</si>
  <si>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</si>
  <si>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</si>
  <si>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</si>
  <si>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</si>
  <si>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 том числе химиотерапия</t>
  </si>
  <si>
    <t>в т.ч.онкогематология</t>
  </si>
  <si>
    <t>в т.ч.гемодиализ</t>
  </si>
  <si>
    <t>в т.ч.химиотерапия</t>
  </si>
  <si>
    <t>Лечение хронического вирусного гепатита С (уровень 1)</t>
  </si>
  <si>
    <t>Лечение хронического вирусного гепатита С (уровень 2)</t>
  </si>
  <si>
    <t>ООО "МЕДСИ Ижевск"</t>
  </si>
  <si>
    <t>13</t>
  </si>
  <si>
    <t>15</t>
  </si>
  <si>
    <t>18</t>
  </si>
  <si>
    <t>19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</si>
  <si>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</si>
  <si>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</si>
  <si>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</si>
  <si>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</si>
  <si>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</si>
  <si>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</si>
  <si>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</si>
  <si>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</si>
  <si>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</si>
  <si>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35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</si>
  <si>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</si>
  <si>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</si>
  <si>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</si>
  <si>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</si>
  <si>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</si>
  <si>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</si>
  <si>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</si>
  <si>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</si>
  <si>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</si>
  <si>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</si>
  <si>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</si>
  <si>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</si>
  <si>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</si>
  <si>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</si>
  <si>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54</t>
  </si>
  <si>
    <t>59</t>
  </si>
  <si>
    <t>61</t>
  </si>
  <si>
    <t>62</t>
  </si>
  <si>
    <t>63</t>
  </si>
  <si>
    <t>64</t>
  </si>
  <si>
    <t>66</t>
  </si>
  <si>
    <t>67</t>
  </si>
  <si>
    <t>69</t>
  </si>
  <si>
    <t>72</t>
  </si>
  <si>
    <t>№ п/п</t>
  </si>
  <si>
    <t>Профиль медицинской помощи</t>
  </si>
  <si>
    <t>Патологии беременности</t>
  </si>
  <si>
    <t>Дерматологические</t>
  </si>
  <si>
    <t>Медицинская реабилитация</t>
  </si>
  <si>
    <t>Реабилитационные для больных с заболеваниями опорно-двигательного аппарата и периферической нервной системы</t>
  </si>
  <si>
    <t>Реабилитационные соматические</t>
  </si>
  <si>
    <t>Педиатрия</t>
  </si>
  <si>
    <t>Пульмонологические</t>
  </si>
  <si>
    <t>Радиология</t>
  </si>
  <si>
    <t>Радиологические</t>
  </si>
  <si>
    <t>БУЗ УР «РКДЦ МЗ УР»</t>
  </si>
  <si>
    <t>БУЗ УР «РКОД им. С.Г. Примушко МЗ УР»</t>
  </si>
  <si>
    <t>БУЗ УР «РДКБ МЗ УР»</t>
  </si>
  <si>
    <t>БУЗ УР «КДЦ МЗ УР»</t>
  </si>
  <si>
    <t>БУЗ УР «ГКБ № 1 МЗ УР»</t>
  </si>
  <si>
    <t>БУЗ УР «ГБ № 3 МЗ УР»</t>
  </si>
  <si>
    <t>БУЗ УР «ГКБ № 4 МЗ УР»</t>
  </si>
  <si>
    <t xml:space="preserve"> БУЗ УР «Глазовская МБ МЗ УР»</t>
  </si>
  <si>
    <t xml:space="preserve"> БУЗ УР «Можгинская РБ МЗ УР»</t>
  </si>
  <si>
    <t xml:space="preserve"> БУЗ УР «Увинская РБ МЗ УР»</t>
  </si>
  <si>
    <t>Эндокринология</t>
  </si>
  <si>
    <t>Эндокринологические</t>
  </si>
  <si>
    <t>Объёмы предоставления медицинской помощи, оказываемой в условиях дневных стационаров всех типов, на 2022 год</t>
  </si>
  <si>
    <t>Наименование медицинской организация</t>
  </si>
  <si>
    <t>Случаи лечения</t>
  </si>
  <si>
    <t>Итого по медицинским организациям  УР</t>
  </si>
  <si>
    <t>Реабилитационные для больных с заболеваниями центральной нервной системы и органов чувств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</si>
  <si>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</si>
  <si>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гинекология(за исключением использования вспомогательных репродуктивных технологий и искусственного прерывания беременности)</t>
  </si>
  <si>
    <t xml:space="preserve">Медицинская реабилитация </t>
  </si>
  <si>
    <t>ЧУЗ "Больница Лава"</t>
  </si>
  <si>
    <t>Стоматологические для детей</t>
  </si>
  <si>
    <t xml:space="preserve"> БУЗ УР «Сарапульская ГБ  МЗ УР» </t>
  </si>
  <si>
    <t>Филиал "СУ №408 "ФГУП "ГВСУ №4"</t>
  </si>
  <si>
    <t>(в процентах)</t>
  </si>
  <si>
    <t>1 квартал</t>
  </si>
  <si>
    <t>2 квартал</t>
  </si>
  <si>
    <t>3 квартал</t>
  </si>
  <si>
    <t>4 квартал</t>
  </si>
  <si>
    <t xml:space="preserve">Поквартальное распределение объемов предоставления медицинской помощи, оказываемой в условиях дневных стационаров всех типов, на 2022 год </t>
  </si>
  <si>
    <t>Приложение 19</t>
  </si>
  <si>
    <t>программы ОМС в Удмуртской Республике от 29.12.2021</t>
  </si>
  <si>
    <t xml:space="preserve">Патологии беременности </t>
  </si>
  <si>
    <t xml:space="preserve">Реабилитационные соматические  </t>
  </si>
  <si>
    <t xml:space="preserve">к Решению Комиссии по разработке территориальной </t>
  </si>
  <si>
    <t>70</t>
  </si>
  <si>
    <t>71</t>
  </si>
  <si>
    <t>57</t>
  </si>
  <si>
    <t>58</t>
  </si>
  <si>
    <t xml:space="preserve">патологии беременности </t>
  </si>
  <si>
    <t>патологии беременности</t>
  </si>
  <si>
    <t>Стоматология детская</t>
  </si>
  <si>
    <t>Численность врачебного персонала</t>
  </si>
  <si>
    <t>Штатная численность</t>
  </si>
  <si>
    <t>Занятые должности</t>
  </si>
  <si>
    <t>Физические лица</t>
  </si>
  <si>
    <t>Установленно на 01.01.22</t>
  </si>
  <si>
    <t>Фактически исполнено за янв-окт 22</t>
  </si>
  <si>
    <t>1674</t>
  </si>
  <si>
    <t>из КС</t>
  </si>
  <si>
    <t>158</t>
  </si>
  <si>
    <t>0</t>
  </si>
  <si>
    <t>85</t>
  </si>
  <si>
    <t>108</t>
  </si>
  <si>
    <t>80</t>
  </si>
  <si>
    <t>110</t>
  </si>
  <si>
    <t>240</t>
  </si>
  <si>
    <t xml:space="preserve">Педиатрические </t>
  </si>
  <si>
    <t>БУЗ УР «ДКСП МЗ УР»</t>
  </si>
  <si>
    <t>Челюстно-лицевая  хирургия</t>
  </si>
  <si>
    <t>Предложения рабочей группы</t>
  </si>
  <si>
    <t>№ пп</t>
  </si>
  <si>
    <t>Мед. организация</t>
  </si>
  <si>
    <t>Код проф.МП</t>
  </si>
  <si>
    <t>Профиль МП</t>
  </si>
  <si>
    <t>Факт за январь-сентябрь</t>
  </si>
  <si>
    <t>% выполнения</t>
  </si>
  <si>
    <t>Население</t>
  </si>
  <si>
    <t>1 РКБ</t>
  </si>
  <si>
    <t>гематологии</t>
  </si>
  <si>
    <t>гематологические</t>
  </si>
  <si>
    <t>неврологии</t>
  </si>
  <si>
    <t>неврологические</t>
  </si>
  <si>
    <t>нефрологии</t>
  </si>
  <si>
    <t>нефрологические</t>
  </si>
  <si>
    <t>97</t>
  </si>
  <si>
    <t>терапии</t>
  </si>
  <si>
    <t>терапевтические</t>
  </si>
  <si>
    <t>137</t>
  </si>
  <si>
    <t>акушерству и гинекологии (использованию вспомогательных репродуктивных технологий)</t>
  </si>
  <si>
    <t>гинекологические для вспомогательных репродуктивных технологий (акушерство и гинекология)</t>
  </si>
  <si>
    <t>РКДЦ</t>
  </si>
  <si>
    <t>детской кардиологии</t>
  </si>
  <si>
    <t>кардиологические для детей</t>
  </si>
  <si>
    <t>29</t>
  </si>
  <si>
    <t>кардиологии</t>
  </si>
  <si>
    <t>кардиологические</t>
  </si>
  <si>
    <t>68</t>
  </si>
  <si>
    <t>педиатрии</t>
  </si>
  <si>
    <t>педиатрические соматические</t>
  </si>
  <si>
    <t>77</t>
  </si>
  <si>
    <t>ревматологии</t>
  </si>
  <si>
    <t>ревматологические</t>
  </si>
  <si>
    <t>81</t>
  </si>
  <si>
    <t>сердечно-сосудистой хирургии</t>
  </si>
  <si>
    <t>сосудистой хирургии</t>
  </si>
  <si>
    <t>136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</si>
  <si>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</si>
  <si>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патологии беременности (акушерство и гинекология)</t>
  </si>
  <si>
    <t>РОКБ</t>
  </si>
  <si>
    <t>65</t>
  </si>
  <si>
    <t>офтальмологии</t>
  </si>
  <si>
    <t>офтальмологические</t>
  </si>
  <si>
    <t>РКОД им.С.Г. Примушко</t>
  </si>
  <si>
    <t>онкологии</t>
  </si>
  <si>
    <t>76</t>
  </si>
  <si>
    <t>радиологии</t>
  </si>
  <si>
    <t>радиологические</t>
  </si>
  <si>
    <t>РКИБ</t>
  </si>
  <si>
    <t>инфекционным болезням</t>
  </si>
  <si>
    <t>инфекционные</t>
  </si>
  <si>
    <t>РДКБ</t>
  </si>
  <si>
    <t>гастроэнтерологии</t>
  </si>
  <si>
    <t>гастроэнтерологические</t>
  </si>
  <si>
    <t>детской хирургии</t>
  </si>
  <si>
    <t>хирургические для детей</t>
  </si>
  <si>
    <t>медицинской реабилитации</t>
  </si>
  <si>
    <t>РГВВ</t>
  </si>
  <si>
    <t>РКВД</t>
  </si>
  <si>
    <t>16</t>
  </si>
  <si>
    <t>дерматовенерологии</t>
  </si>
  <si>
    <t>дерматологические</t>
  </si>
  <si>
    <t>КДЦ</t>
  </si>
  <si>
    <t>ГКБ №1</t>
  </si>
  <si>
    <t>гинекологические</t>
  </si>
  <si>
    <t>184</t>
  </si>
  <si>
    <t>акушерству и гинекологии (искусственному прерыванию беременности)</t>
  </si>
  <si>
    <t>ГКБ №2</t>
  </si>
  <si>
    <t>112</t>
  </si>
  <si>
    <t>хирургии</t>
  </si>
  <si>
    <t>хирургические (хирургия)</t>
  </si>
  <si>
    <t>ГБ №3</t>
  </si>
  <si>
    <t>ГКБ №4</t>
  </si>
  <si>
    <t>14</t>
  </si>
  <si>
    <t>ГКБ №6</t>
  </si>
  <si>
    <t>урологии</t>
  </si>
  <si>
    <t>урологические</t>
  </si>
  <si>
    <t>гнойные хирургические</t>
  </si>
  <si>
    <t>ГКБ №7</t>
  </si>
  <si>
    <t>162</t>
  </si>
  <si>
    <t>оториноларингологии (за исключением кохлеарной имплантации)</t>
  </si>
  <si>
    <t>оториноларингологические</t>
  </si>
  <si>
    <t>ГКБ №8</t>
  </si>
  <si>
    <t>75</t>
  </si>
  <si>
    <t>пульмонологии</t>
  </si>
  <si>
    <t>пульмонологические</t>
  </si>
  <si>
    <t>ГКБ № 9</t>
  </si>
  <si>
    <t>ГП №2</t>
  </si>
  <si>
    <t>ГП №5</t>
  </si>
  <si>
    <t>ГП №6</t>
  </si>
  <si>
    <t>21</t>
  </si>
  <si>
    <t>ГП №10</t>
  </si>
  <si>
    <t>ДГКП №5</t>
  </si>
  <si>
    <t>ДГКП №8</t>
  </si>
  <si>
    <t>ДГП №9</t>
  </si>
  <si>
    <t>25</t>
  </si>
  <si>
    <t>Воткинская ГБ №1</t>
  </si>
  <si>
    <t>Воткинская РБ</t>
  </si>
  <si>
    <t>Воткинская ГДБ</t>
  </si>
  <si>
    <t>Глазовская МБ</t>
  </si>
  <si>
    <t>Сарапульская ГБ</t>
  </si>
  <si>
    <t>Сарапульская ГДБ</t>
  </si>
  <si>
    <t>Можгинская РБ</t>
  </si>
  <si>
    <t>в том числе гемодиализ</t>
  </si>
  <si>
    <t>100</t>
  </si>
  <si>
    <t>травматологии и ортопедии</t>
  </si>
  <si>
    <r>
      <rPr>
        <b/>
        <sz val="10"/>
        <color indexed="8"/>
        <rFont val="Times New Roman"/>
        <family val="1"/>
      </rPr>
      <t>травматологические</t>
    </r>
    <r>
      <rPr>
        <sz val="10"/>
        <color indexed="8"/>
        <rFont val="Times New Roman"/>
        <family val="1"/>
      </rPr>
      <t>, ортопедические</t>
    </r>
  </si>
  <si>
    <t>Алнашская РБ</t>
  </si>
  <si>
    <t>Балезинская РБ</t>
  </si>
  <si>
    <t>Вавожская РБ</t>
  </si>
  <si>
    <t>Граховская РБ</t>
  </si>
  <si>
    <t>Дебёсская РБ</t>
  </si>
  <si>
    <t>Завьяловская РБ</t>
  </si>
  <si>
    <t>38</t>
  </si>
  <si>
    <t>Игринская РБ</t>
  </si>
  <si>
    <t>Камбарская РБ</t>
  </si>
  <si>
    <t>Каракулинская РБ</t>
  </si>
  <si>
    <t>Кезская РБ</t>
  </si>
  <si>
    <t>Кизнерская РБ</t>
  </si>
  <si>
    <t>Киясовская РБ</t>
  </si>
  <si>
    <t>Красногорская РБ</t>
  </si>
  <si>
    <t>Малопургинская РБ</t>
  </si>
  <si>
    <t>Сарапульская РБ</t>
  </si>
  <si>
    <t>Селтинская РБ</t>
  </si>
  <si>
    <t>Сюмсинская РБ</t>
  </si>
  <si>
    <t>Увинская РБ</t>
  </si>
  <si>
    <t>Шарканская РБ</t>
  </si>
  <si>
    <t>Юкаменская РБ</t>
  </si>
  <si>
    <t>Якшур-Бодьинская РБ</t>
  </si>
  <si>
    <t>Ярская РБ</t>
  </si>
  <si>
    <t>РЖД-Медицина</t>
  </si>
  <si>
    <t>55</t>
  </si>
  <si>
    <t>ФКУЗ «МСЧ МВД России по УР»</t>
  </si>
  <si>
    <t>ФБУЗ МСЧ № 41 ФМБА России</t>
  </si>
  <si>
    <t>ООО Центр репрод. здоровья</t>
  </si>
  <si>
    <t>ООО МЕДИЦ. СЕРВИСНЫЕ РЕШЕНИЯ</t>
  </si>
  <si>
    <t>ООО "Аллегро"</t>
  </si>
  <si>
    <t>ООО "Поликлиника "Новый взгляд</t>
  </si>
  <si>
    <t>73</t>
  </si>
  <si>
    <t>ООО "БС"</t>
  </si>
  <si>
    <t>хирургические</t>
  </si>
  <si>
    <t>колопроктологии</t>
  </si>
  <si>
    <t>проктологические</t>
  </si>
  <si>
    <t>78</t>
  </si>
  <si>
    <t>79</t>
  </si>
  <si>
    <t>ООО "МЦ Аксион"</t>
  </si>
  <si>
    <t>ГП1</t>
  </si>
  <si>
    <t>ГП7</t>
  </si>
  <si>
    <t>ДГП1</t>
  </si>
  <si>
    <t>ДГП2</t>
  </si>
  <si>
    <t>ДГП6</t>
  </si>
  <si>
    <t>Не прекреплены к МО</t>
  </si>
  <si>
    <t>по онкологии,онкогематологии и радиологии</t>
  </si>
  <si>
    <t>по гемодиализу</t>
  </si>
  <si>
    <t>по акушерству и гинекологии (использованию вспомогательных репродуктивных технологий)</t>
  </si>
  <si>
    <t>Предложения МО по шаблонам на 2023 год</t>
  </si>
  <si>
    <t>БУЗ УР "ДКСП МЗ УР"</t>
  </si>
  <si>
    <t>ООО "Доктор Плюс Семейный"</t>
  </si>
  <si>
    <t>Аллергологические</t>
  </si>
  <si>
    <r>
      <t xml:space="preserve">БУЗ УР "СД "Малышок" МЗ УР" </t>
    </r>
    <r>
      <rPr>
        <sz val="11"/>
        <color indexed="10"/>
        <rFont val="Times New Roman"/>
        <family val="1"/>
      </rPr>
      <t>вновь</t>
    </r>
  </si>
  <si>
    <t>акушерству и гинекологии               ( искусственному прерыванию беременности)</t>
  </si>
  <si>
    <t>83</t>
  </si>
  <si>
    <t>87</t>
  </si>
  <si>
    <t>234</t>
  </si>
  <si>
    <t>82</t>
  </si>
  <si>
    <t>1257</t>
  </si>
  <si>
    <t>113</t>
  </si>
  <si>
    <t>Численность врачебного персонала по данным МО</t>
  </si>
  <si>
    <t>Реабилитационные ОДА ПНС</t>
  </si>
  <si>
    <t>реабилитационные ЦНС</t>
  </si>
  <si>
    <t>Всего</t>
  </si>
  <si>
    <t>ООО "КДФ-Пермь" (лиц.в УР нет) нет данных</t>
  </si>
  <si>
    <t>ООО  Центр ПЭТ-Технолоджи нет данных</t>
  </si>
  <si>
    <t>ООО "ФРЕЗЕНИУС НЕФРОКЕА" (нет ФРМО, ФРМР)</t>
  </si>
  <si>
    <t>84</t>
  </si>
  <si>
    <t>86</t>
  </si>
  <si>
    <t>Количество коек по данным МО</t>
  </si>
  <si>
    <t>Стоматология</t>
  </si>
  <si>
    <t>План с 01.01.2023</t>
  </si>
  <si>
    <t>594</t>
  </si>
  <si>
    <t xml:space="preserve">БУЗ УР "СД "Малышок" МЗ УР" </t>
  </si>
  <si>
    <t xml:space="preserve">ООО "Апрель ЦМР" </t>
  </si>
  <si>
    <t>ООО МЦ "Доктор Плюс"</t>
  </si>
  <si>
    <t>ООО "Линия здоровья" нов</t>
  </si>
  <si>
    <t>ООО ММЦ "Медикал парк"нов.</t>
  </si>
  <si>
    <t>ООО "Медсервис" нов.</t>
  </si>
  <si>
    <t xml:space="preserve">ООО "МРТ-Эксперт" </t>
  </si>
  <si>
    <t>ООО КЦ Медиаль</t>
  </si>
  <si>
    <t>ООО ЛДЦ Камский доктор</t>
  </si>
  <si>
    <t xml:space="preserve">План с изм. </t>
  </si>
  <si>
    <t>Доля частных МО,%</t>
  </si>
  <si>
    <t>Итого МО МЗ УР</t>
  </si>
  <si>
    <t>Итого ЧМО</t>
  </si>
  <si>
    <t>Итого ведомст.МО</t>
  </si>
  <si>
    <t>Доля ведом. МО,%</t>
  </si>
  <si>
    <t>СТАЦИОНАР ДНЕВНОГО ПРЕБЫВАНИЯ ПРИ СТАЦИОНАРЕ</t>
  </si>
  <si>
    <t>ДЛЯ ВЗРОСЛОГО НАСЕЛЕНИЯ</t>
  </si>
  <si>
    <t xml:space="preserve">             ДЛЯ ДЕТСКОГО НАСЕЛЕНИЯ</t>
  </si>
  <si>
    <t>ВСЕГО</t>
  </si>
  <si>
    <t>количество смен работы в день</t>
  </si>
  <si>
    <t>количество мест</t>
  </si>
  <si>
    <t>количество случаев лечения</t>
  </si>
  <si>
    <t>ДНЕВНОЙ СТАЦИОНАР ПРИ АМБУЛАТОРНО-ПОЛИКЛИНИЧЕСКОМ УЧРЕЖДЕНИИ (ПОДРАЗДЕЛЕНИИ)</t>
  </si>
  <si>
    <t xml:space="preserve">                             ДЛЯ ДЕТСКОГО НАСЕЛЕНИЯ                                                  </t>
  </si>
  <si>
    <t xml:space="preserve">количество мест </t>
  </si>
  <si>
    <t>Санаторий Металург</t>
  </si>
  <si>
    <t>ООО Новамед 180227</t>
  </si>
  <si>
    <t>Обеспечен-ность койками                  на  10 000 чел.</t>
  </si>
  <si>
    <t>Факт работа койки по данным РМИАЦ зп 2022г</t>
  </si>
  <si>
    <t>Расчетный объем случаев лечения</t>
  </si>
  <si>
    <t>Факт средняя длительность лечения по данным РМИАЦ зп 2022г</t>
  </si>
  <si>
    <t>ФГУП "Главное управление спец. строительства" нов.</t>
  </si>
  <si>
    <t>Расчет на 2024г.с учетом коэф.  (по проекту ТПГГ на 2024г.) с учетом предложений МО 1.01344</t>
  </si>
  <si>
    <t>БУЗ УР "РКДЦ МЗ УР"</t>
  </si>
  <si>
    <t>Приложение 8</t>
  </si>
  <si>
    <t>к Решению Комиссии по разработке территориальной программы ОМС в Удмуртской Республике от 28.12.2023</t>
  </si>
  <si>
    <t>Объёмы предоставления медицинской помощи, оказываемой в условиях дневных стационаров всех типов, на 2024 год</t>
  </si>
  <si>
    <t>Таблица 1</t>
  </si>
  <si>
    <t>Установлено с 01.01.2024,                                    случаи лечения</t>
  </si>
  <si>
    <t>Наименование медицинской организации</t>
  </si>
  <si>
    <t>Объёмы предоставления медицинской помощи, оказываемой в условиях дневных стационаров всех типов, на 2024 год (за исключением объемов предоставления медицинской помощи по профилю "медицинская реабилитация")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</si>
</sst>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33339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rgb="FFFF99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>
        <color rgb="FF000000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medium"/>
      <top style="medium"/>
      <bottom style="thin"/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Border="0" applyProtection="0">
      <alignment/>
    </xf>
    <xf numFmtId="0" fontId="47" fillId="3" borderId="0" applyBorder="0" applyProtection="0">
      <alignment/>
    </xf>
    <xf numFmtId="0" fontId="47" fillId="4" borderId="0" applyBorder="0" applyProtection="0">
      <alignment/>
    </xf>
    <xf numFmtId="0" fontId="47" fillId="5" borderId="0" applyBorder="0" applyProtection="0">
      <alignment/>
    </xf>
    <xf numFmtId="0" fontId="47" fillId="6" borderId="0" applyBorder="0" applyProtection="0">
      <alignment/>
    </xf>
    <xf numFmtId="0" fontId="47" fillId="7" borderId="0" applyBorder="0" applyProtection="0">
      <alignment/>
    </xf>
    <xf numFmtId="0" fontId="47" fillId="8" borderId="0" applyBorder="0" applyProtection="0">
      <alignment/>
    </xf>
    <xf numFmtId="0" fontId="47" fillId="9" borderId="0" applyBorder="0" applyProtection="0">
      <alignment/>
    </xf>
    <xf numFmtId="0" fontId="47" fillId="10" borderId="0" applyBorder="0" applyProtection="0">
      <alignment/>
    </xf>
    <xf numFmtId="0" fontId="47" fillId="5" borderId="0" applyBorder="0" applyProtection="0">
      <alignment/>
    </xf>
    <xf numFmtId="0" fontId="47" fillId="8" borderId="0" applyBorder="0" applyProtection="0">
      <alignment/>
    </xf>
    <xf numFmtId="0" fontId="47" fillId="11" borderId="0" applyBorder="0" applyProtection="0">
      <alignment/>
    </xf>
    <xf numFmtId="0" fontId="48" fillId="12" borderId="0" applyBorder="0" applyProtection="0">
      <alignment/>
    </xf>
    <xf numFmtId="0" fontId="48" fillId="9" borderId="0" applyBorder="0" applyProtection="0">
      <alignment/>
    </xf>
    <xf numFmtId="0" fontId="48" fillId="10" borderId="0" applyBorder="0" applyProtection="0">
      <alignment/>
    </xf>
    <xf numFmtId="0" fontId="48" fillId="13" borderId="0" applyBorder="0" applyProtection="0">
      <alignment/>
    </xf>
    <xf numFmtId="0" fontId="48" fillId="14" borderId="0" applyBorder="0" applyProtection="0">
      <alignment/>
    </xf>
    <xf numFmtId="0" fontId="48" fillId="15" borderId="0" applyBorder="0" applyProtection="0">
      <alignment/>
    </xf>
    <xf numFmtId="0" fontId="1" fillId="0" borderId="0">
      <alignment/>
      <protection/>
    </xf>
    <xf numFmtId="0" fontId="49" fillId="16" borderId="0" applyNumberFormat="0" applyBorder="0" applyAlignment="0" applyProtection="0"/>
    <xf numFmtId="0" fontId="48" fillId="17" borderId="0" applyBorder="0" applyProtection="0">
      <alignment/>
    </xf>
    <xf numFmtId="0" fontId="49" fillId="18" borderId="0" applyNumberFormat="0" applyBorder="0" applyAlignment="0" applyProtection="0"/>
    <xf numFmtId="0" fontId="48" fillId="19" borderId="0" applyBorder="0" applyProtection="0">
      <alignment/>
    </xf>
    <xf numFmtId="0" fontId="49" fillId="20" borderId="0" applyNumberFormat="0" applyBorder="0" applyAlignment="0" applyProtection="0"/>
    <xf numFmtId="0" fontId="48" fillId="21" borderId="0" applyBorder="0" applyProtection="0">
      <alignment/>
    </xf>
    <xf numFmtId="0" fontId="49" fillId="22" borderId="0" applyNumberFormat="0" applyBorder="0" applyAlignment="0" applyProtection="0"/>
    <xf numFmtId="0" fontId="48" fillId="13" borderId="0" applyBorder="0" applyProtection="0">
      <alignment/>
    </xf>
    <xf numFmtId="0" fontId="49" fillId="23" borderId="0" applyNumberFormat="0" applyBorder="0" applyAlignment="0" applyProtection="0"/>
    <xf numFmtId="0" fontId="48" fillId="14" borderId="0" applyBorder="0" applyProtection="0">
      <alignment/>
    </xf>
    <xf numFmtId="0" fontId="49" fillId="24" borderId="0" applyNumberFormat="0" applyBorder="0" applyAlignment="0" applyProtection="0"/>
    <xf numFmtId="0" fontId="48" fillId="25" borderId="0" applyBorder="0" applyProtection="0">
      <alignment/>
    </xf>
    <xf numFmtId="0" fontId="50" fillId="26" borderId="1" applyNumberFormat="0" applyAlignment="0" applyProtection="0"/>
    <xf numFmtId="0" fontId="51" fillId="7" borderId="2" applyProtection="0">
      <alignment/>
    </xf>
    <xf numFmtId="0" fontId="52" fillId="27" borderId="3" applyNumberFormat="0" applyAlignment="0" applyProtection="0"/>
    <xf numFmtId="0" fontId="53" fillId="28" borderId="4" applyProtection="0">
      <alignment/>
    </xf>
    <xf numFmtId="0" fontId="54" fillId="27" borderId="1" applyNumberFormat="0" applyAlignment="0" applyProtection="0"/>
    <xf numFmtId="0" fontId="55" fillId="28" borderId="2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Protection="0">
      <alignment/>
    </xf>
    <xf numFmtId="0" fontId="58" fillId="0" borderId="7" applyNumberFormat="0" applyFill="0" applyAlignment="0" applyProtection="0"/>
    <xf numFmtId="0" fontId="59" fillId="0" borderId="8" applyProtection="0">
      <alignment/>
    </xf>
    <xf numFmtId="0" fontId="60" fillId="0" borderId="9" applyNumberFormat="0" applyFill="0" applyAlignment="0" applyProtection="0"/>
    <xf numFmtId="0" fontId="61" fillId="0" borderId="10" applyProtection="0">
      <alignment/>
    </xf>
    <xf numFmtId="0" fontId="60" fillId="0" borderId="0" applyNumberFormat="0" applyFill="0" applyBorder="0" applyAlignment="0" applyProtection="0"/>
    <xf numFmtId="0" fontId="61" fillId="0" borderId="0" applyBorder="0" applyProtection="0">
      <alignment/>
    </xf>
    <xf numFmtId="0" fontId="62" fillId="0" borderId="11" applyNumberFormat="0" applyFill="0" applyAlignment="0" applyProtection="0"/>
    <xf numFmtId="0" fontId="63" fillId="0" borderId="12" applyProtection="0">
      <alignment/>
    </xf>
    <xf numFmtId="0" fontId="64" fillId="29" borderId="13" applyNumberFormat="0" applyAlignment="0" applyProtection="0"/>
    <xf numFmtId="0" fontId="65" fillId="30" borderId="14" applyProtection="0">
      <alignment/>
    </xf>
    <xf numFmtId="0" fontId="66" fillId="0" borderId="0" applyNumberFormat="0" applyFill="0" applyBorder="0" applyAlignment="0" applyProtection="0"/>
    <xf numFmtId="0" fontId="67" fillId="0" borderId="0" applyBorder="0" applyProtection="0">
      <alignment/>
    </xf>
    <xf numFmtId="0" fontId="68" fillId="31" borderId="0" applyNumberFormat="0" applyBorder="0" applyAlignment="0" applyProtection="0"/>
    <xf numFmtId="0" fontId="69" fillId="32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0" fillId="33" borderId="0" applyNumberFormat="0" applyBorder="0" applyAlignment="0" applyProtection="0"/>
    <xf numFmtId="0" fontId="71" fillId="3" borderId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Border="0" applyProtection="0">
      <alignment/>
    </xf>
    <xf numFmtId="0" fontId="1" fillId="34" borderId="15" applyNumberFormat="0" applyFont="0" applyAlignment="0" applyProtection="0"/>
    <xf numFmtId="0" fontId="47" fillId="35" borderId="16" applyProtection="0">
      <alignment/>
    </xf>
    <xf numFmtId="9" fontId="1" fillId="0" borderId="0" applyFont="0" applyFill="0" applyBorder="0" applyAlignment="0" applyProtection="0"/>
    <xf numFmtId="0" fontId="74" fillId="0" borderId="17" applyNumberFormat="0" applyFill="0" applyAlignment="0" applyProtection="0"/>
    <xf numFmtId="0" fontId="75" fillId="0" borderId="18" applyProtection="0">
      <alignment/>
    </xf>
    <xf numFmtId="0" fontId="76" fillId="0" borderId="0" applyNumberFormat="0" applyFill="0" applyBorder="0" applyAlignment="0" applyProtection="0"/>
    <xf numFmtId="0" fontId="76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6" borderId="0" applyNumberFormat="0" applyBorder="0" applyAlignment="0" applyProtection="0"/>
    <xf numFmtId="0" fontId="78" fillId="4" borderId="0" applyBorder="0" applyProtection="0">
      <alignment/>
    </xf>
  </cellStyleXfs>
  <cellXfs count="522">
    <xf numFmtId="0" fontId="0" fillId="0" borderId="0" xfId="0" applyFont="1" applyAlignment="1">
      <alignment/>
    </xf>
    <xf numFmtId="0" fontId="6" fillId="37" borderId="0" xfId="0" applyFont="1" applyFill="1" applyAlignment="1">
      <alignment horizontal="center"/>
    </xf>
    <xf numFmtId="3" fontId="7" fillId="37" borderId="19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3" fontId="2" fillId="37" borderId="19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49" fontId="7" fillId="37" borderId="19" xfId="0" applyNumberFormat="1" applyFont="1" applyFill="1" applyBorder="1" applyAlignment="1">
      <alignment horizontal="left" vertical="center" wrapText="1"/>
    </xf>
    <xf numFmtId="49" fontId="2" fillId="37" borderId="19" xfId="0" applyNumberFormat="1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 vertical="center"/>
    </xf>
    <xf numFmtId="3" fontId="2" fillId="37" borderId="0" xfId="0" applyNumberFormat="1" applyFont="1" applyFill="1" applyAlignment="1">
      <alignment horizontal="center" vertical="center"/>
    </xf>
    <xf numFmtId="49" fontId="2" fillId="37" borderId="19" xfId="0" applyNumberFormat="1" applyFont="1" applyFill="1" applyBorder="1" applyAlignment="1">
      <alignment vertical="center" wrapText="1"/>
    </xf>
    <xf numFmtId="0" fontId="2" fillId="37" borderId="0" xfId="0" applyFont="1" applyFill="1" applyAlignment="1">
      <alignment horizontal="left"/>
    </xf>
    <xf numFmtId="0" fontId="3" fillId="37" borderId="19" xfId="0" applyFont="1" applyFill="1" applyBorder="1" applyAlignment="1">
      <alignment horizontal="center" vertical="center"/>
    </xf>
    <xf numFmtId="49" fontId="6" fillId="37" borderId="19" xfId="0" applyNumberFormat="1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  <xf numFmtId="0" fontId="2" fillId="37" borderId="0" xfId="0" applyFont="1" applyFill="1" applyAlignment="1">
      <alignment horizontal="left" vertical="center"/>
    </xf>
    <xf numFmtId="1" fontId="2" fillId="37" borderId="0" xfId="0" applyNumberFormat="1" applyFont="1" applyFill="1" applyAlignment="1">
      <alignment horizontal="center"/>
    </xf>
    <xf numFmtId="3" fontId="2" fillId="37" borderId="0" xfId="0" applyNumberFormat="1" applyFont="1" applyFill="1" applyAlignment="1">
      <alignment horizontal="center"/>
    </xf>
    <xf numFmtId="1" fontId="3" fillId="37" borderId="19" xfId="0" applyNumberFormat="1" applyFont="1" applyFill="1" applyBorder="1" applyAlignment="1">
      <alignment horizontal="center" vertical="center"/>
    </xf>
    <xf numFmtId="3" fontId="3" fillId="37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/>
    </xf>
    <xf numFmtId="2" fontId="2" fillId="37" borderId="19" xfId="0" applyNumberFormat="1" applyFont="1" applyFill="1" applyBorder="1" applyAlignment="1">
      <alignment horizontal="center" vertical="center"/>
    </xf>
    <xf numFmtId="49" fontId="8" fillId="37" borderId="19" xfId="0" applyNumberFormat="1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37" borderId="19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horizontal="left" vertical="center"/>
    </xf>
    <xf numFmtId="4" fontId="7" fillId="37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 applyProtection="1">
      <alignment/>
      <protection locked="0"/>
    </xf>
    <xf numFmtId="3" fontId="2" fillId="37" borderId="19" xfId="0" applyNumberFormat="1" applyFont="1" applyFill="1" applyBorder="1" applyAlignment="1">
      <alignment horizontal="left" vertical="center"/>
    </xf>
    <xf numFmtId="0" fontId="2" fillId="37" borderId="19" xfId="0" applyFont="1" applyFill="1" applyBorder="1" applyAlignment="1" applyProtection="1">
      <alignment horizontal="left" vertical="center" wrapText="1"/>
      <protection locked="0"/>
    </xf>
    <xf numFmtId="1" fontId="2" fillId="37" borderId="19" xfId="0" applyNumberFormat="1" applyFont="1" applyFill="1" applyBorder="1" applyAlignment="1">
      <alignment horizontal="center" vertical="center"/>
    </xf>
    <xf numFmtId="49" fontId="2" fillId="38" borderId="19" xfId="0" applyNumberFormat="1" applyFont="1" applyFill="1" applyBorder="1" applyAlignment="1">
      <alignment vertical="center" wrapText="1"/>
    </xf>
    <xf numFmtId="49" fontId="79" fillId="37" borderId="19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center"/>
    </xf>
    <xf numFmtId="0" fontId="80" fillId="0" borderId="19" xfId="0" applyFont="1" applyBorder="1" applyAlignment="1">
      <alignment/>
    </xf>
    <xf numFmtId="49" fontId="81" fillId="0" borderId="19" xfId="0" applyNumberFormat="1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3" fontId="83" fillId="39" borderId="21" xfId="0" applyNumberFormat="1" applyFont="1" applyFill="1" applyBorder="1" applyAlignment="1">
      <alignment horizontal="center" vertical="center"/>
    </xf>
    <xf numFmtId="165" fontId="83" fillId="0" borderId="22" xfId="0" applyNumberFormat="1" applyFont="1" applyBorder="1" applyAlignment="1">
      <alignment horizontal="center" vertical="center"/>
    </xf>
    <xf numFmtId="3" fontId="80" fillId="0" borderId="19" xfId="0" applyNumberFormat="1" applyFont="1" applyBorder="1" applyAlignment="1">
      <alignment/>
    </xf>
    <xf numFmtId="164" fontId="80" fillId="0" borderId="19" xfId="0" applyNumberFormat="1" applyFont="1" applyBorder="1" applyAlignment="1">
      <alignment/>
    </xf>
    <xf numFmtId="49" fontId="84" fillId="40" borderId="21" xfId="0" applyNumberFormat="1" applyFont="1" applyFill="1" applyBorder="1" applyAlignment="1">
      <alignment horizontal="center" vertical="top" wrapText="1"/>
    </xf>
    <xf numFmtId="49" fontId="84" fillId="40" borderId="21" xfId="0" applyNumberFormat="1" applyFont="1" applyFill="1" applyBorder="1" applyAlignment="1">
      <alignment horizontal="left" vertical="top" wrapText="1"/>
    </xf>
    <xf numFmtId="3" fontId="85" fillId="40" borderId="21" xfId="0" applyNumberFormat="1" applyFont="1" applyFill="1" applyBorder="1" applyAlignment="1">
      <alignment horizontal="center" vertical="center"/>
    </xf>
    <xf numFmtId="49" fontId="84" fillId="0" borderId="23" xfId="0" applyNumberFormat="1" applyFont="1" applyBorder="1" applyAlignment="1">
      <alignment horizontal="center" vertical="top" wrapText="1"/>
    </xf>
    <xf numFmtId="49" fontId="84" fillId="0" borderId="23" xfId="0" applyNumberFormat="1" applyFont="1" applyBorder="1" applyAlignment="1">
      <alignment horizontal="left" vertical="top" wrapText="1"/>
    </xf>
    <xf numFmtId="3" fontId="83" fillId="39" borderId="23" xfId="0" applyNumberFormat="1" applyFont="1" applyFill="1" applyBorder="1" applyAlignment="1">
      <alignment horizontal="center" vertical="center"/>
    </xf>
    <xf numFmtId="3" fontId="83" fillId="0" borderId="23" xfId="0" applyNumberFormat="1" applyFont="1" applyBorder="1" applyAlignment="1">
      <alignment horizontal="center" vertical="center"/>
    </xf>
    <xf numFmtId="49" fontId="84" fillId="41" borderId="23" xfId="0" applyNumberFormat="1" applyFont="1" applyFill="1" applyBorder="1" applyAlignment="1">
      <alignment horizontal="center" vertical="top" wrapText="1"/>
    </xf>
    <xf numFmtId="49" fontId="84" fillId="41" borderId="23" xfId="0" applyNumberFormat="1" applyFont="1" applyFill="1" applyBorder="1" applyAlignment="1">
      <alignment horizontal="left" vertical="top" wrapText="1"/>
    </xf>
    <xf numFmtId="3" fontId="86" fillId="41" borderId="23" xfId="0" applyNumberFormat="1" applyFont="1" applyFill="1" applyBorder="1" applyAlignment="1">
      <alignment horizontal="center" vertical="center"/>
    </xf>
    <xf numFmtId="3" fontId="83" fillId="41" borderId="23" xfId="0" applyNumberFormat="1" applyFont="1" applyFill="1" applyBorder="1" applyAlignment="1">
      <alignment horizontal="center" vertical="center"/>
    </xf>
    <xf numFmtId="49" fontId="84" fillId="42" borderId="23" xfId="0" applyNumberFormat="1" applyFont="1" applyFill="1" applyBorder="1" applyAlignment="1">
      <alignment horizontal="center" vertical="top" wrapText="1"/>
    </xf>
    <xf numFmtId="49" fontId="84" fillId="42" borderId="23" xfId="0" applyNumberFormat="1" applyFont="1" applyFill="1" applyBorder="1" applyAlignment="1">
      <alignment horizontal="left" vertical="top" wrapText="1"/>
    </xf>
    <xf numFmtId="3" fontId="83" fillId="42" borderId="23" xfId="0" applyNumberFormat="1" applyFont="1" applyFill="1" applyBorder="1" applyAlignment="1">
      <alignment horizontal="center" vertical="center"/>
    </xf>
    <xf numFmtId="3" fontId="87" fillId="43" borderId="23" xfId="0" applyNumberFormat="1" applyFont="1" applyFill="1" applyBorder="1" applyAlignment="1">
      <alignment horizontal="center" vertical="center"/>
    </xf>
    <xf numFmtId="3" fontId="87" fillId="34" borderId="23" xfId="0" applyNumberFormat="1" applyFont="1" applyFill="1" applyBorder="1" applyAlignment="1">
      <alignment horizontal="center" vertical="center"/>
    </xf>
    <xf numFmtId="3" fontId="88" fillId="34" borderId="20" xfId="0" applyNumberFormat="1" applyFont="1" applyFill="1" applyBorder="1" applyAlignment="1">
      <alignment horizontal="center" vertical="center"/>
    </xf>
    <xf numFmtId="3" fontId="80" fillId="34" borderId="19" xfId="0" applyNumberFormat="1" applyFont="1" applyFill="1" applyBorder="1" applyAlignment="1">
      <alignment/>
    </xf>
    <xf numFmtId="1" fontId="80" fillId="34" borderId="19" xfId="0" applyNumberFormat="1" applyFont="1" applyFill="1" applyBorder="1" applyAlignment="1">
      <alignment/>
    </xf>
    <xf numFmtId="49" fontId="84" fillId="40" borderId="23" xfId="0" applyNumberFormat="1" applyFont="1" applyFill="1" applyBorder="1" applyAlignment="1">
      <alignment horizontal="center" vertical="top" wrapText="1"/>
    </xf>
    <xf numFmtId="49" fontId="84" fillId="40" borderId="23" xfId="0" applyNumberFormat="1" applyFont="1" applyFill="1" applyBorder="1" applyAlignment="1">
      <alignment horizontal="left" vertical="top" wrapText="1"/>
    </xf>
    <xf numFmtId="3" fontId="83" fillId="40" borderId="23" xfId="0" applyNumberFormat="1" applyFont="1" applyFill="1" applyBorder="1" applyAlignment="1">
      <alignment horizontal="center" vertical="center"/>
    </xf>
    <xf numFmtId="3" fontId="85" fillId="39" borderId="23" xfId="0" applyNumberFormat="1" applyFont="1" applyFill="1" applyBorder="1" applyAlignment="1">
      <alignment horizontal="center" vertical="center"/>
    </xf>
    <xf numFmtId="49" fontId="84" fillId="0" borderId="24" xfId="0" applyNumberFormat="1" applyFont="1" applyBorder="1" applyAlignment="1">
      <alignment horizontal="center" vertical="top" wrapText="1"/>
    </xf>
    <xf numFmtId="49" fontId="84" fillId="0" borderId="24" xfId="0" applyNumberFormat="1" applyFont="1" applyBorder="1" applyAlignment="1">
      <alignment horizontal="left" vertical="top" wrapText="1"/>
    </xf>
    <xf numFmtId="3" fontId="80" fillId="0" borderId="0" xfId="0" applyNumberFormat="1" applyFont="1" applyAlignment="1">
      <alignment horizontal="center" vertical="center"/>
    </xf>
    <xf numFmtId="3" fontId="85" fillId="41" borderId="23" xfId="0" applyNumberFormat="1" applyFont="1" applyFill="1" applyBorder="1" applyAlignment="1">
      <alignment horizontal="center" vertical="center"/>
    </xf>
    <xf numFmtId="3" fontId="86" fillId="39" borderId="23" xfId="0" applyNumberFormat="1" applyFont="1" applyFill="1" applyBorder="1" applyAlignment="1">
      <alignment horizontal="center" vertical="center"/>
    </xf>
    <xf numFmtId="0" fontId="80" fillId="41" borderId="0" xfId="0" applyFont="1" applyFill="1" applyAlignment="1">
      <alignment/>
    </xf>
    <xf numFmtId="49" fontId="85" fillId="41" borderId="25" xfId="0" applyNumberFormat="1" applyFont="1" applyFill="1" applyBorder="1" applyAlignment="1">
      <alignment vertical="top" wrapText="1"/>
    </xf>
    <xf numFmtId="49" fontId="85" fillId="0" borderId="25" xfId="0" applyNumberFormat="1" applyFont="1" applyBorder="1" applyAlignment="1">
      <alignment vertical="top" wrapText="1"/>
    </xf>
    <xf numFmtId="3" fontId="88" fillId="34" borderId="19" xfId="0" applyNumberFormat="1" applyFont="1" applyFill="1" applyBorder="1" applyAlignment="1">
      <alignment horizontal="center" vertical="center"/>
    </xf>
    <xf numFmtId="3" fontId="80" fillId="44" borderId="19" xfId="0" applyNumberFormat="1" applyFont="1" applyFill="1" applyBorder="1" applyAlignment="1">
      <alignment/>
    </xf>
    <xf numFmtId="3" fontId="83" fillId="40" borderId="26" xfId="0" applyNumberFormat="1" applyFont="1" applyFill="1" applyBorder="1" applyAlignment="1">
      <alignment horizontal="center" vertical="center"/>
    </xf>
    <xf numFmtId="49" fontId="85" fillId="0" borderId="19" xfId="0" applyNumberFormat="1" applyFont="1" applyBorder="1" applyAlignment="1">
      <alignment horizontal="center" vertical="top" wrapText="1"/>
    </xf>
    <xf numFmtId="49" fontId="84" fillId="44" borderId="23" xfId="0" applyNumberFormat="1" applyFont="1" applyFill="1" applyBorder="1" applyAlignment="1">
      <alignment horizontal="center" vertical="top" wrapText="1"/>
    </xf>
    <xf numFmtId="49" fontId="84" fillId="44" borderId="23" xfId="0" applyNumberFormat="1" applyFont="1" applyFill="1" applyBorder="1" applyAlignment="1">
      <alignment horizontal="left" vertical="top" wrapText="1"/>
    </xf>
    <xf numFmtId="3" fontId="83" fillId="44" borderId="23" xfId="0" applyNumberFormat="1" applyFont="1" applyFill="1" applyBorder="1" applyAlignment="1">
      <alignment horizontal="center" vertical="center"/>
    </xf>
    <xf numFmtId="49" fontId="84" fillId="41" borderId="27" xfId="0" applyNumberFormat="1" applyFont="1" applyFill="1" applyBorder="1" applyAlignment="1">
      <alignment horizontal="center" vertical="top" wrapText="1"/>
    </xf>
    <xf numFmtId="49" fontId="84" fillId="41" borderId="27" xfId="0" applyNumberFormat="1" applyFont="1" applyFill="1" applyBorder="1" applyAlignment="1">
      <alignment horizontal="left" vertical="top" wrapText="1"/>
    </xf>
    <xf numFmtId="3" fontId="83" fillId="41" borderId="25" xfId="0" applyNumberFormat="1" applyFont="1" applyFill="1" applyBorder="1" applyAlignment="1">
      <alignment horizontal="center" vertical="center"/>
    </xf>
    <xf numFmtId="3" fontId="83" fillId="39" borderId="24" xfId="0" applyNumberFormat="1" applyFont="1" applyFill="1" applyBorder="1" applyAlignment="1">
      <alignment horizontal="center" vertical="center"/>
    </xf>
    <xf numFmtId="3" fontId="83" fillId="39" borderId="25" xfId="0" applyNumberFormat="1" applyFont="1" applyFill="1" applyBorder="1" applyAlignment="1">
      <alignment horizontal="center" vertical="center"/>
    </xf>
    <xf numFmtId="3" fontId="87" fillId="43" borderId="25" xfId="0" applyNumberFormat="1" applyFont="1" applyFill="1" applyBorder="1" applyAlignment="1">
      <alignment horizontal="center" vertical="center"/>
    </xf>
    <xf numFmtId="3" fontId="87" fillId="34" borderId="19" xfId="0" applyNumberFormat="1" applyFont="1" applyFill="1" applyBorder="1" applyAlignment="1">
      <alignment horizontal="center" vertical="center"/>
    </xf>
    <xf numFmtId="49" fontId="84" fillId="0" borderId="19" xfId="0" applyNumberFormat="1" applyFont="1" applyBorder="1" applyAlignment="1">
      <alignment horizontal="right" vertical="top" wrapText="1"/>
    </xf>
    <xf numFmtId="3" fontId="83" fillId="0" borderId="27" xfId="0" applyNumberFormat="1" applyFont="1" applyBorder="1" applyAlignment="1">
      <alignment horizontal="center" vertical="center"/>
    </xf>
    <xf numFmtId="3" fontId="87" fillId="34" borderId="27" xfId="0" applyNumberFormat="1" applyFont="1" applyFill="1" applyBorder="1" applyAlignment="1">
      <alignment horizontal="center" vertical="center"/>
    </xf>
    <xf numFmtId="3" fontId="87" fillId="0" borderId="19" xfId="0" applyNumberFormat="1" applyFont="1" applyBorder="1" applyAlignment="1">
      <alignment horizontal="center" vertical="center"/>
    </xf>
    <xf numFmtId="3" fontId="87" fillId="34" borderId="28" xfId="0" applyNumberFormat="1" applyFont="1" applyFill="1" applyBorder="1" applyAlignment="1">
      <alignment horizontal="center" vertical="center"/>
    </xf>
    <xf numFmtId="3" fontId="87" fillId="0" borderId="29" xfId="0" applyNumberFormat="1" applyFont="1" applyBorder="1" applyAlignment="1">
      <alignment horizontal="center" vertical="center"/>
    </xf>
    <xf numFmtId="3" fontId="87" fillId="0" borderId="27" xfId="0" applyNumberFormat="1" applyFont="1" applyBorder="1" applyAlignment="1">
      <alignment horizontal="center" vertical="center"/>
    </xf>
    <xf numFmtId="0" fontId="80" fillId="44" borderId="0" xfId="0" applyFont="1" applyFill="1" applyAlignment="1">
      <alignment/>
    </xf>
    <xf numFmtId="0" fontId="89" fillId="0" borderId="19" xfId="0" applyFont="1" applyBorder="1" applyAlignment="1" applyProtection="1">
      <alignment horizontal="center" wrapText="1"/>
      <protection locked="0"/>
    </xf>
    <xf numFmtId="0" fontId="80" fillId="0" borderId="0" xfId="0" applyFont="1" applyAlignment="1">
      <alignment/>
    </xf>
    <xf numFmtId="49" fontId="2" fillId="38" borderId="19" xfId="0" applyNumberFormat="1" applyFont="1" applyFill="1" applyBorder="1" applyAlignment="1">
      <alignment horizontal="left" vertical="center" wrapText="1"/>
    </xf>
    <xf numFmtId="49" fontId="84" fillId="0" borderId="27" xfId="0" applyNumberFormat="1" applyFont="1" applyBorder="1" applyAlignment="1">
      <alignment horizontal="center" vertical="top" wrapText="1"/>
    </xf>
    <xf numFmtId="49" fontId="84" fillId="44" borderId="27" xfId="0" applyNumberFormat="1" applyFont="1" applyFill="1" applyBorder="1" applyAlignment="1">
      <alignment horizontal="center" vertical="top" wrapText="1"/>
    </xf>
    <xf numFmtId="49" fontId="84" fillId="44" borderId="27" xfId="0" applyNumberFormat="1" applyFont="1" applyFill="1" applyBorder="1" applyAlignment="1">
      <alignment horizontal="left" vertical="top" wrapText="1"/>
    </xf>
    <xf numFmtId="49" fontId="84" fillId="0" borderId="27" xfId="0" applyNumberFormat="1" applyFont="1" applyBorder="1" applyAlignment="1">
      <alignment horizontal="left" vertical="top" wrapText="1"/>
    </xf>
    <xf numFmtId="49" fontId="85" fillId="0" borderId="0" xfId="0" applyNumberFormat="1" applyFont="1" applyAlignment="1">
      <alignment horizontal="left" vertical="top" wrapText="1"/>
    </xf>
    <xf numFmtId="3" fontId="87" fillId="0" borderId="0" xfId="0" applyNumberFormat="1" applyFont="1" applyAlignment="1">
      <alignment horizontal="center" vertical="center"/>
    </xf>
    <xf numFmtId="49" fontId="2" fillId="37" borderId="19" xfId="0" applyNumberFormat="1" applyFont="1" applyFill="1" applyBorder="1" applyAlignment="1">
      <alignment vertical="center" wrapText="1"/>
    </xf>
    <xf numFmtId="3" fontId="87" fillId="40" borderId="27" xfId="0" applyNumberFormat="1" applyFont="1" applyFill="1" applyBorder="1" applyAlignment="1">
      <alignment horizontal="center" vertical="center"/>
    </xf>
    <xf numFmtId="3" fontId="87" fillId="44" borderId="23" xfId="0" applyNumberFormat="1" applyFont="1" applyFill="1" applyBorder="1" applyAlignment="1">
      <alignment horizontal="center" vertical="center"/>
    </xf>
    <xf numFmtId="49" fontId="84" fillId="0" borderId="30" xfId="0" applyNumberFormat="1" applyFont="1" applyBorder="1" applyAlignment="1">
      <alignment horizontal="center" vertical="top" wrapText="1"/>
    </xf>
    <xf numFmtId="49" fontId="84" fillId="0" borderId="19" xfId="0" applyNumberFormat="1" applyFont="1" applyBorder="1" applyAlignment="1">
      <alignment horizontal="left" vertical="top" wrapText="1"/>
    </xf>
    <xf numFmtId="3" fontId="87" fillId="44" borderId="27" xfId="0" applyNumberFormat="1" applyFont="1" applyFill="1" applyBorder="1" applyAlignment="1">
      <alignment horizontal="center" vertical="center"/>
    </xf>
    <xf numFmtId="3" fontId="87" fillId="44" borderId="19" xfId="0" applyNumberFormat="1" applyFont="1" applyFill="1" applyBorder="1" applyAlignment="1">
      <alignment horizontal="center" vertical="center"/>
    </xf>
    <xf numFmtId="3" fontId="87" fillId="44" borderId="28" xfId="0" applyNumberFormat="1" applyFont="1" applyFill="1" applyBorder="1" applyAlignment="1">
      <alignment horizontal="center" vertical="center"/>
    </xf>
    <xf numFmtId="3" fontId="87" fillId="34" borderId="29" xfId="0" applyNumberFormat="1" applyFont="1" applyFill="1" applyBorder="1" applyAlignment="1">
      <alignment horizontal="center" vertical="center"/>
    </xf>
    <xf numFmtId="3" fontId="88" fillId="34" borderId="31" xfId="0" applyNumberFormat="1" applyFont="1" applyFill="1" applyBorder="1" applyAlignment="1">
      <alignment horizontal="center" vertical="center"/>
    </xf>
    <xf numFmtId="3" fontId="87" fillId="44" borderId="29" xfId="0" applyNumberFormat="1" applyFont="1" applyFill="1" applyBorder="1" applyAlignment="1">
      <alignment horizontal="center" vertical="center"/>
    </xf>
    <xf numFmtId="49" fontId="90" fillId="0" borderId="32" xfId="0" applyNumberFormat="1" applyFont="1" applyBorder="1" applyAlignment="1">
      <alignment vertical="top" wrapText="1"/>
    </xf>
    <xf numFmtId="49" fontId="84" fillId="0" borderId="20" xfId="0" applyNumberFormat="1" applyFont="1" applyBorder="1" applyAlignment="1">
      <alignment horizontal="left" vertical="top" wrapText="1"/>
    </xf>
    <xf numFmtId="3" fontId="87" fillId="0" borderId="28" xfId="0" applyNumberFormat="1" applyFont="1" applyBorder="1" applyAlignment="1">
      <alignment horizontal="center" vertical="center"/>
    </xf>
    <xf numFmtId="3" fontId="87" fillId="34" borderId="30" xfId="0" applyNumberFormat="1" applyFont="1" applyFill="1" applyBorder="1" applyAlignment="1">
      <alignment horizontal="center" vertical="center"/>
    </xf>
    <xf numFmtId="3" fontId="80" fillId="45" borderId="33" xfId="0" applyNumberFormat="1" applyFont="1" applyFill="1" applyBorder="1" applyAlignment="1">
      <alignment/>
    </xf>
    <xf numFmtId="3" fontId="80" fillId="45" borderId="34" xfId="0" applyNumberFormat="1" applyFont="1" applyFill="1" applyBorder="1" applyAlignment="1">
      <alignment horizontal="center"/>
    </xf>
    <xf numFmtId="3" fontId="80" fillId="46" borderId="33" xfId="0" applyNumberFormat="1" applyFont="1" applyFill="1" applyBorder="1" applyAlignment="1">
      <alignment/>
    </xf>
    <xf numFmtId="3" fontId="80" fillId="46" borderId="34" xfId="0" applyNumberFormat="1" applyFont="1" applyFill="1" applyBorder="1" applyAlignment="1">
      <alignment horizontal="center"/>
    </xf>
    <xf numFmtId="3" fontId="80" fillId="47" borderId="33" xfId="0" applyNumberFormat="1" applyFont="1" applyFill="1" applyBorder="1" applyAlignment="1">
      <alignment/>
    </xf>
    <xf numFmtId="3" fontId="80" fillId="47" borderId="34" xfId="0" applyNumberFormat="1" applyFont="1" applyFill="1" applyBorder="1" applyAlignment="1">
      <alignment horizontal="center"/>
    </xf>
    <xf numFmtId="2" fontId="2" fillId="37" borderId="19" xfId="0" applyNumberFormat="1" applyFont="1" applyFill="1" applyBorder="1" applyAlignment="1">
      <alignment horizontal="left" vertical="center"/>
    </xf>
    <xf numFmtId="2" fontId="7" fillId="37" borderId="19" xfId="0" applyNumberFormat="1" applyFont="1" applyFill="1" applyBorder="1" applyAlignment="1">
      <alignment horizontal="center" vertical="center"/>
    </xf>
    <xf numFmtId="49" fontId="81" fillId="44" borderId="19" xfId="0" applyNumberFormat="1" applyFont="1" applyFill="1" applyBorder="1" applyAlignment="1">
      <alignment horizontal="center" vertical="center" wrapText="1"/>
    </xf>
    <xf numFmtId="49" fontId="84" fillId="48" borderId="24" xfId="0" applyNumberFormat="1" applyFont="1" applyFill="1" applyBorder="1" applyAlignment="1">
      <alignment horizontal="left" vertical="top" wrapText="1"/>
    </xf>
    <xf numFmtId="49" fontId="84" fillId="38" borderId="24" xfId="0" applyNumberFormat="1" applyFont="1" applyFill="1" applyBorder="1" applyAlignment="1">
      <alignment horizontal="left" vertical="top" wrapText="1"/>
    </xf>
    <xf numFmtId="49" fontId="90" fillId="44" borderId="19" xfId="0" applyNumberFormat="1" applyFont="1" applyFill="1" applyBorder="1" applyAlignment="1">
      <alignment horizontal="center" vertical="top" wrapText="1"/>
    </xf>
    <xf numFmtId="49" fontId="84" fillId="49" borderId="23" xfId="0" applyNumberFormat="1" applyFont="1" applyFill="1" applyBorder="1" applyAlignment="1">
      <alignment horizontal="center" vertical="top" wrapText="1"/>
    </xf>
    <xf numFmtId="49" fontId="84" fillId="49" borderId="23" xfId="0" applyNumberFormat="1" applyFont="1" applyFill="1" applyBorder="1" applyAlignment="1">
      <alignment horizontal="left" vertical="top" wrapText="1"/>
    </xf>
    <xf numFmtId="1" fontId="88" fillId="34" borderId="19" xfId="0" applyNumberFormat="1" applyFont="1" applyFill="1" applyBorder="1" applyAlignment="1">
      <alignment horizontal="right"/>
    </xf>
    <xf numFmtId="49" fontId="84" fillId="45" borderId="24" xfId="0" applyNumberFormat="1" applyFont="1" applyFill="1" applyBorder="1" applyAlignment="1">
      <alignment horizontal="left" vertical="top" wrapText="1"/>
    </xf>
    <xf numFmtId="49" fontId="84" fillId="45" borderId="23" xfId="0" applyNumberFormat="1" applyFont="1" applyFill="1" applyBorder="1" applyAlignment="1">
      <alignment horizontal="left" vertical="top" wrapText="1"/>
    </xf>
    <xf numFmtId="49" fontId="84" fillId="50" borderId="23" xfId="0" applyNumberFormat="1" applyFont="1" applyFill="1" applyBorder="1" applyAlignment="1">
      <alignment horizontal="left" vertical="top" wrapText="1"/>
    </xf>
    <xf numFmtId="49" fontId="84" fillId="50" borderId="24" xfId="0" applyNumberFormat="1" applyFont="1" applyFill="1" applyBorder="1" applyAlignment="1">
      <alignment horizontal="left" vertical="top" wrapText="1"/>
    </xf>
    <xf numFmtId="49" fontId="84" fillId="46" borderId="24" xfId="0" applyNumberFormat="1" applyFont="1" applyFill="1" applyBorder="1" applyAlignment="1">
      <alignment horizontal="left" vertical="top" wrapText="1"/>
    </xf>
    <xf numFmtId="49" fontId="84" fillId="46" borderId="23" xfId="0" applyNumberFormat="1" applyFont="1" applyFill="1" applyBorder="1" applyAlignment="1">
      <alignment horizontal="left" vertical="top" wrapText="1"/>
    </xf>
    <xf numFmtId="49" fontId="84" fillId="46" borderId="26" xfId="0" applyNumberFormat="1" applyFont="1" applyFill="1" applyBorder="1" applyAlignment="1">
      <alignment horizontal="left" vertical="top" wrapText="1"/>
    </xf>
    <xf numFmtId="3" fontId="83" fillId="50" borderId="23" xfId="0" applyNumberFormat="1" applyFont="1" applyFill="1" applyBorder="1" applyAlignment="1">
      <alignment horizontal="center" vertical="center"/>
    </xf>
    <xf numFmtId="165" fontId="83" fillId="50" borderId="22" xfId="0" applyNumberFormat="1" applyFont="1" applyFill="1" applyBorder="1" applyAlignment="1">
      <alignment horizontal="center" vertical="center"/>
    </xf>
    <xf numFmtId="3" fontId="80" fillId="50" borderId="20" xfId="0" applyNumberFormat="1" applyFont="1" applyFill="1" applyBorder="1" applyAlignment="1">
      <alignment horizontal="center" vertical="center"/>
    </xf>
    <xf numFmtId="1" fontId="80" fillId="50" borderId="19" xfId="0" applyNumberFormat="1" applyFont="1" applyFill="1" applyBorder="1" applyAlignment="1">
      <alignment horizontal="right"/>
    </xf>
    <xf numFmtId="3" fontId="83" fillId="46" borderId="23" xfId="0" applyNumberFormat="1" applyFont="1" applyFill="1" applyBorder="1" applyAlignment="1">
      <alignment horizontal="center" vertical="center"/>
    </xf>
    <xf numFmtId="165" fontId="83" fillId="46" borderId="22" xfId="0" applyNumberFormat="1" applyFont="1" applyFill="1" applyBorder="1" applyAlignment="1">
      <alignment horizontal="center" vertical="center"/>
    </xf>
    <xf numFmtId="3" fontId="80" fillId="46" borderId="20" xfId="0" applyNumberFormat="1" applyFont="1" applyFill="1" applyBorder="1" applyAlignment="1">
      <alignment horizontal="center" vertical="center"/>
    </xf>
    <xf numFmtId="1" fontId="80" fillId="46" borderId="19" xfId="0" applyNumberFormat="1" applyFont="1" applyFill="1" applyBorder="1" applyAlignment="1">
      <alignment horizontal="right"/>
    </xf>
    <xf numFmtId="3" fontId="83" fillId="45" borderId="23" xfId="0" applyNumberFormat="1" applyFont="1" applyFill="1" applyBorder="1" applyAlignment="1">
      <alignment horizontal="center" vertical="center"/>
    </xf>
    <xf numFmtId="165" fontId="83" fillId="45" borderId="22" xfId="0" applyNumberFormat="1" applyFont="1" applyFill="1" applyBorder="1" applyAlignment="1">
      <alignment horizontal="center" vertical="center"/>
    </xf>
    <xf numFmtId="3" fontId="80" fillId="45" borderId="20" xfId="0" applyNumberFormat="1" applyFont="1" applyFill="1" applyBorder="1" applyAlignment="1">
      <alignment horizontal="center" vertical="center"/>
    </xf>
    <xf numFmtId="1" fontId="80" fillId="45" borderId="19" xfId="0" applyNumberFormat="1" applyFont="1" applyFill="1" applyBorder="1" applyAlignment="1">
      <alignment horizontal="right"/>
    </xf>
    <xf numFmtId="3" fontId="87" fillId="46" borderId="23" xfId="0" applyNumberFormat="1" applyFont="1" applyFill="1" applyBorder="1" applyAlignment="1">
      <alignment horizontal="center" vertical="center"/>
    </xf>
    <xf numFmtId="3" fontId="88" fillId="46" borderId="20" xfId="0" applyNumberFormat="1" applyFont="1" applyFill="1" applyBorder="1" applyAlignment="1">
      <alignment horizontal="center" vertical="center"/>
    </xf>
    <xf numFmtId="1" fontId="91" fillId="46" borderId="19" xfId="0" applyNumberFormat="1" applyFont="1" applyFill="1" applyBorder="1" applyAlignment="1">
      <alignment horizontal="right" vertical="center"/>
    </xf>
    <xf numFmtId="1" fontId="80" fillId="45" borderId="19" xfId="0" applyNumberFormat="1" applyFont="1" applyFill="1" applyBorder="1" applyAlignment="1">
      <alignment horizontal="right" vertical="center"/>
    </xf>
    <xf numFmtId="1" fontId="80" fillId="50" borderId="19" xfId="0" applyNumberFormat="1" applyFont="1" applyFill="1" applyBorder="1" applyAlignment="1">
      <alignment horizontal="right" vertical="center"/>
    </xf>
    <xf numFmtId="1" fontId="80" fillId="46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92" fillId="0" borderId="19" xfId="0" applyFont="1" applyBorder="1" applyAlignment="1" applyProtection="1">
      <alignment/>
      <protection locked="0"/>
    </xf>
    <xf numFmtId="3" fontId="80" fillId="44" borderId="31" xfId="0" applyNumberFormat="1" applyFont="1" applyFill="1" applyBorder="1" applyAlignment="1">
      <alignment/>
    </xf>
    <xf numFmtId="49" fontId="84" fillId="44" borderId="26" xfId="0" applyNumberFormat="1" applyFont="1" applyFill="1" applyBorder="1" applyAlignment="1">
      <alignment horizontal="center" vertical="top" wrapText="1"/>
    </xf>
    <xf numFmtId="49" fontId="93" fillId="44" borderId="24" xfId="0" applyNumberFormat="1" applyFont="1" applyFill="1" applyBorder="1" applyAlignment="1">
      <alignment horizontal="left" vertical="top" wrapText="1"/>
    </xf>
    <xf numFmtId="49" fontId="84" fillId="51" borderId="33" xfId="0" applyNumberFormat="1" applyFont="1" applyFill="1" applyBorder="1" applyAlignment="1">
      <alignment vertical="top" wrapText="1"/>
    </xf>
    <xf numFmtId="49" fontId="84" fillId="51" borderId="35" xfId="0" applyNumberFormat="1" applyFont="1" applyFill="1" applyBorder="1" applyAlignment="1">
      <alignment horizontal="left" vertical="top" wrapText="1"/>
    </xf>
    <xf numFmtId="3" fontId="80" fillId="50" borderId="33" xfId="0" applyNumberFormat="1" applyFont="1" applyFill="1" applyBorder="1" applyAlignment="1">
      <alignment/>
    </xf>
    <xf numFmtId="3" fontId="80" fillId="50" borderId="34" xfId="0" applyNumberFormat="1" applyFont="1" applyFill="1" applyBorder="1" applyAlignment="1">
      <alignment horizontal="center"/>
    </xf>
    <xf numFmtId="165" fontId="80" fillId="45" borderId="34" xfId="0" applyNumberFormat="1" applyFont="1" applyFill="1" applyBorder="1" applyAlignment="1">
      <alignment/>
    </xf>
    <xf numFmtId="165" fontId="80" fillId="50" borderId="34" xfId="0" applyNumberFormat="1" applyFont="1" applyFill="1" applyBorder="1" applyAlignment="1">
      <alignment/>
    </xf>
    <xf numFmtId="165" fontId="80" fillId="46" borderId="34" xfId="0" applyNumberFormat="1" applyFont="1" applyFill="1" applyBorder="1" applyAlignment="1">
      <alignment/>
    </xf>
    <xf numFmtId="165" fontId="80" fillId="47" borderId="34" xfId="0" applyNumberFormat="1" applyFont="1" applyFill="1" applyBorder="1" applyAlignment="1">
      <alignment/>
    </xf>
    <xf numFmtId="165" fontId="87" fillId="46" borderId="22" xfId="0" applyNumberFormat="1" applyFont="1" applyFill="1" applyBorder="1" applyAlignment="1">
      <alignment horizontal="center" vertical="center"/>
    </xf>
    <xf numFmtId="49" fontId="84" fillId="44" borderId="19" xfId="0" applyNumberFormat="1" applyFont="1" applyFill="1" applyBorder="1" applyAlignment="1">
      <alignment horizontal="center" vertical="top" wrapText="1"/>
    </xf>
    <xf numFmtId="49" fontId="84" fillId="44" borderId="36" xfId="0" applyNumberFormat="1" applyFont="1" applyFill="1" applyBorder="1" applyAlignment="1">
      <alignment vertical="top" wrapText="1"/>
    </xf>
    <xf numFmtId="49" fontId="2" fillId="44" borderId="32" xfId="0" applyNumberFormat="1" applyFont="1" applyFill="1" applyBorder="1" applyAlignment="1">
      <alignment vertical="center" wrapText="1"/>
    </xf>
    <xf numFmtId="0" fontId="11" fillId="44" borderId="19" xfId="0" applyFont="1" applyFill="1" applyBorder="1" applyAlignment="1">
      <alignment horizontal="center" vertical="center" wrapText="1"/>
    </xf>
    <xf numFmtId="3" fontId="80" fillId="52" borderId="34" xfId="0" applyNumberFormat="1" applyFont="1" applyFill="1" applyBorder="1" applyAlignment="1">
      <alignment/>
    </xf>
    <xf numFmtId="3" fontId="80" fillId="52" borderId="19" xfId="0" applyNumberFormat="1" applyFont="1" applyFill="1" applyBorder="1" applyAlignment="1">
      <alignment/>
    </xf>
    <xf numFmtId="0" fontId="80" fillId="52" borderId="19" xfId="0" applyFont="1" applyFill="1" applyBorder="1" applyAlignment="1">
      <alignment/>
    </xf>
    <xf numFmtId="3" fontId="80" fillId="53" borderId="34" xfId="0" applyNumberFormat="1" applyFont="1" applyFill="1" applyBorder="1" applyAlignment="1">
      <alignment/>
    </xf>
    <xf numFmtId="3" fontId="80" fillId="53" borderId="19" xfId="0" applyNumberFormat="1" applyFont="1" applyFill="1" applyBorder="1" applyAlignment="1">
      <alignment/>
    </xf>
    <xf numFmtId="0" fontId="80" fillId="53" borderId="19" xfId="0" applyFont="1" applyFill="1" applyBorder="1" applyAlignment="1">
      <alignment/>
    </xf>
    <xf numFmtId="3" fontId="80" fillId="54" borderId="34" xfId="0" applyNumberFormat="1" applyFont="1" applyFill="1" applyBorder="1" applyAlignment="1">
      <alignment/>
    </xf>
    <xf numFmtId="3" fontId="80" fillId="54" borderId="19" xfId="0" applyNumberFormat="1" applyFont="1" applyFill="1" applyBorder="1" applyAlignment="1">
      <alignment/>
    </xf>
    <xf numFmtId="0" fontId="80" fillId="54" borderId="19" xfId="0" applyFont="1" applyFill="1" applyBorder="1" applyAlignment="1">
      <alignment/>
    </xf>
    <xf numFmtId="3" fontId="80" fillId="55" borderId="34" xfId="0" applyNumberFormat="1" applyFont="1" applyFill="1" applyBorder="1" applyAlignment="1">
      <alignment/>
    </xf>
    <xf numFmtId="0" fontId="80" fillId="55" borderId="34" xfId="0" applyFont="1" applyFill="1" applyBorder="1" applyAlignment="1">
      <alignment/>
    </xf>
    <xf numFmtId="49" fontId="90" fillId="0" borderId="28" xfId="0" applyNumberFormat="1" applyFont="1" applyBorder="1" applyAlignment="1">
      <alignment horizontal="left" vertical="top" wrapText="1"/>
    </xf>
    <xf numFmtId="49" fontId="90" fillId="0" borderId="27" xfId="0" applyNumberFormat="1" applyFont="1" applyBorder="1" applyAlignment="1">
      <alignment horizontal="left" vertical="top" wrapText="1"/>
    </xf>
    <xf numFmtId="49" fontId="84" fillId="0" borderId="26" xfId="0" applyNumberFormat="1" applyFont="1" applyBorder="1" applyAlignment="1">
      <alignment horizontal="center" vertical="top" wrapText="1"/>
    </xf>
    <xf numFmtId="49" fontId="84" fillId="0" borderId="21" xfId="0" applyNumberFormat="1" applyFont="1" applyBorder="1" applyAlignment="1">
      <alignment horizontal="center" vertical="top" wrapText="1"/>
    </xf>
    <xf numFmtId="49" fontId="84" fillId="0" borderId="26" xfId="0" applyNumberFormat="1" applyFont="1" applyBorder="1" applyAlignment="1">
      <alignment horizontal="left" vertical="top" wrapText="1"/>
    </xf>
    <xf numFmtId="49" fontId="84" fillId="0" borderId="21" xfId="0" applyNumberFormat="1" applyFont="1" applyBorder="1" applyAlignment="1">
      <alignment horizontal="left" vertical="top" wrapText="1"/>
    </xf>
    <xf numFmtId="49" fontId="84" fillId="0" borderId="19" xfId="0" applyNumberFormat="1" applyFont="1" applyBorder="1" applyAlignment="1">
      <alignment horizontal="center" vertical="top" wrapText="1"/>
    </xf>
    <xf numFmtId="49" fontId="84" fillId="0" borderId="0" xfId="0" applyNumberFormat="1" applyFont="1" applyAlignment="1">
      <alignment horizontal="center" vertical="top" wrapText="1"/>
    </xf>
    <xf numFmtId="49" fontId="85" fillId="0" borderId="19" xfId="0" applyNumberFormat="1" applyFont="1" applyBorder="1" applyAlignment="1">
      <alignment horizontal="left" vertical="top" wrapText="1"/>
    </xf>
    <xf numFmtId="49" fontId="85" fillId="0" borderId="25" xfId="0" applyNumberFormat="1" applyFont="1" applyBorder="1" applyAlignment="1">
      <alignment horizontal="left" vertical="top" wrapText="1"/>
    </xf>
    <xf numFmtId="49" fontId="85" fillId="0" borderId="27" xfId="0" applyNumberFormat="1" applyFont="1" applyBorder="1" applyAlignment="1">
      <alignment horizontal="left" vertical="top" wrapText="1"/>
    </xf>
    <xf numFmtId="49" fontId="84" fillId="44" borderId="19" xfId="0" applyNumberFormat="1" applyFont="1" applyFill="1" applyBorder="1" applyAlignment="1">
      <alignment horizontal="left" vertical="top" wrapText="1"/>
    </xf>
    <xf numFmtId="49" fontId="81" fillId="0" borderId="20" xfId="0" applyNumberFormat="1" applyFont="1" applyBorder="1" applyAlignment="1">
      <alignment horizontal="center" vertical="center" wrapText="1"/>
    </xf>
    <xf numFmtId="49" fontId="84" fillId="0" borderId="22" xfId="0" applyNumberFormat="1" applyFont="1" applyBorder="1" applyAlignment="1">
      <alignment horizontal="left" vertical="top" wrapText="1"/>
    </xf>
    <xf numFmtId="49" fontId="85" fillId="40" borderId="22" xfId="0" applyNumberFormat="1" applyFont="1" applyFill="1" applyBorder="1" applyAlignment="1">
      <alignment horizontal="left" vertical="top" wrapText="1"/>
    </xf>
    <xf numFmtId="49" fontId="84" fillId="0" borderId="25" xfId="0" applyNumberFormat="1" applyFont="1" applyBorder="1" applyAlignment="1">
      <alignment horizontal="left" vertical="top" wrapText="1"/>
    </xf>
    <xf numFmtId="49" fontId="85" fillId="41" borderId="25" xfId="0" applyNumberFormat="1" applyFont="1" applyFill="1" applyBorder="1" applyAlignment="1">
      <alignment horizontal="left" vertical="top" wrapText="1"/>
    </xf>
    <xf numFmtId="49" fontId="84" fillId="42" borderId="25" xfId="0" applyNumberFormat="1" applyFont="1" applyFill="1" applyBorder="1" applyAlignment="1">
      <alignment horizontal="left" vertical="top" wrapText="1"/>
    </xf>
    <xf numFmtId="49" fontId="84" fillId="40" borderId="25" xfId="0" applyNumberFormat="1" applyFont="1" applyFill="1" applyBorder="1" applyAlignment="1">
      <alignment horizontal="left" vertical="top" wrapText="1"/>
    </xf>
    <xf numFmtId="49" fontId="85" fillId="0" borderId="22" xfId="0" applyNumberFormat="1" applyFont="1" applyBorder="1" applyAlignment="1">
      <alignment horizontal="left" vertical="top" wrapText="1"/>
    </xf>
    <xf numFmtId="49" fontId="85" fillId="44" borderId="22" xfId="0" applyNumberFormat="1" applyFont="1" applyFill="1" applyBorder="1" applyAlignment="1">
      <alignment horizontal="left" vertical="top" wrapText="1"/>
    </xf>
    <xf numFmtId="49" fontId="84" fillId="44" borderId="25" xfId="0" applyNumberFormat="1" applyFont="1" applyFill="1" applyBorder="1" applyAlignment="1">
      <alignment horizontal="left" vertical="top" wrapText="1"/>
    </xf>
    <xf numFmtId="49" fontId="84" fillId="44" borderId="37" xfId="0" applyNumberFormat="1" applyFont="1" applyFill="1" applyBorder="1" applyAlignment="1">
      <alignment horizontal="left" vertical="top" wrapText="1"/>
    </xf>
    <xf numFmtId="49" fontId="84" fillId="44" borderId="20" xfId="0" applyNumberFormat="1" applyFont="1" applyFill="1" applyBorder="1" applyAlignment="1">
      <alignment horizontal="left" vertical="top" wrapText="1"/>
    </xf>
    <xf numFmtId="49" fontId="85" fillId="41" borderId="27" xfId="0" applyNumberFormat="1" applyFont="1" applyFill="1" applyBorder="1" applyAlignment="1">
      <alignment horizontal="left" vertical="top" wrapText="1"/>
    </xf>
    <xf numFmtId="49" fontId="84" fillId="49" borderId="25" xfId="0" applyNumberFormat="1" applyFont="1" applyFill="1" applyBorder="1" applyAlignment="1">
      <alignment horizontal="left" vertical="top" wrapText="1"/>
    </xf>
    <xf numFmtId="0" fontId="82" fillId="0" borderId="20" xfId="0" applyFont="1" applyBorder="1" applyAlignment="1" applyProtection="1">
      <alignment wrapText="1"/>
      <protection locked="0"/>
    </xf>
    <xf numFmtId="0" fontId="82" fillId="0" borderId="20" xfId="0" applyFont="1" applyBorder="1" applyAlignment="1" applyProtection="1">
      <alignment/>
      <protection locked="0"/>
    </xf>
    <xf numFmtId="0" fontId="82" fillId="0" borderId="20" xfId="0" applyFont="1" applyBorder="1" applyAlignment="1" applyProtection="1">
      <alignment horizontal="justify"/>
      <protection locked="0"/>
    </xf>
    <xf numFmtId="49" fontId="84" fillId="40" borderId="20" xfId="0" applyNumberFormat="1" applyFont="1" applyFill="1" applyBorder="1" applyAlignment="1">
      <alignment horizontal="left" vertical="top" wrapText="1"/>
    </xf>
    <xf numFmtId="49" fontId="94" fillId="0" borderId="19" xfId="0" applyNumberFormat="1" applyFont="1" applyBorder="1" applyAlignment="1">
      <alignment vertical="center"/>
    </xf>
    <xf numFmtId="0" fontId="92" fillId="0" borderId="19" xfId="0" applyFon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49" fontId="84" fillId="56" borderId="24" xfId="0" applyNumberFormat="1" applyFont="1" applyFill="1" applyBorder="1" applyAlignment="1">
      <alignment horizontal="left" vertical="top" wrapText="1"/>
    </xf>
    <xf numFmtId="49" fontId="84" fillId="44" borderId="34" xfId="0" applyNumberFormat="1" applyFont="1" applyFill="1" applyBorder="1" applyAlignment="1">
      <alignment horizontal="center" vertical="top" wrapText="1"/>
    </xf>
    <xf numFmtId="49" fontId="2" fillId="48" borderId="32" xfId="0" applyNumberFormat="1" applyFont="1" applyFill="1" applyBorder="1" applyAlignment="1">
      <alignment horizontal="center" vertical="center" wrapText="1"/>
    </xf>
    <xf numFmtId="49" fontId="89" fillId="51" borderId="24" xfId="0" applyNumberFormat="1" applyFont="1" applyFill="1" applyBorder="1" applyAlignment="1">
      <alignment horizontal="left" vertical="top" wrapText="1"/>
    </xf>
    <xf numFmtId="49" fontId="84" fillId="57" borderId="24" xfId="0" applyNumberFormat="1" applyFont="1" applyFill="1" applyBorder="1" applyAlignment="1">
      <alignment horizontal="left" vertical="top" wrapText="1"/>
    </xf>
    <xf numFmtId="49" fontId="89" fillId="57" borderId="24" xfId="0" applyNumberFormat="1" applyFont="1" applyFill="1" applyBorder="1" applyAlignment="1">
      <alignment horizontal="left" vertical="top" wrapText="1"/>
    </xf>
    <xf numFmtId="49" fontId="84" fillId="57" borderId="29" xfId="0" applyNumberFormat="1" applyFont="1" applyFill="1" applyBorder="1" applyAlignment="1">
      <alignment horizontal="center" vertical="top" wrapText="1"/>
    </xf>
    <xf numFmtId="49" fontId="84" fillId="57" borderId="28" xfId="0" applyNumberFormat="1" applyFont="1" applyFill="1" applyBorder="1" applyAlignment="1">
      <alignment vertical="top" wrapText="1"/>
    </xf>
    <xf numFmtId="49" fontId="84" fillId="57" borderId="38" xfId="0" applyNumberFormat="1" applyFont="1" applyFill="1" applyBorder="1" applyAlignment="1">
      <alignment horizontal="center" vertical="top" wrapText="1"/>
    </xf>
    <xf numFmtId="49" fontId="84" fillId="57" borderId="30" xfId="0" applyNumberFormat="1" applyFont="1" applyFill="1" applyBorder="1" applyAlignment="1">
      <alignment horizontal="left" vertical="top" wrapText="1"/>
    </xf>
    <xf numFmtId="0" fontId="94" fillId="0" borderId="39" xfId="0" applyFont="1" applyBorder="1" applyAlignment="1">
      <alignment horizontal="center" vertical="center"/>
    </xf>
    <xf numFmtId="0" fontId="11" fillId="58" borderId="40" xfId="0" applyFont="1" applyFill="1" applyBorder="1" applyAlignment="1">
      <alignment vertical="center" wrapText="1"/>
    </xf>
    <xf numFmtId="0" fontId="11" fillId="44" borderId="40" xfId="0" applyFont="1" applyFill="1" applyBorder="1" applyAlignment="1">
      <alignment vertical="center" wrapText="1"/>
    </xf>
    <xf numFmtId="0" fontId="92" fillId="0" borderId="41" xfId="0" applyFont="1" applyBorder="1" applyAlignment="1" applyProtection="1">
      <alignment horizontal="center" vertical="center"/>
      <protection locked="0"/>
    </xf>
    <xf numFmtId="0" fontId="92" fillId="0" borderId="19" xfId="0" applyFont="1" applyBorder="1" applyAlignment="1" applyProtection="1">
      <alignment horizontal="center"/>
      <protection locked="0"/>
    </xf>
    <xf numFmtId="2" fontId="92" fillId="0" borderId="19" xfId="0" applyNumberFormat="1" applyFont="1" applyBorder="1" applyAlignment="1" applyProtection="1">
      <alignment horizontal="center"/>
      <protection locked="0"/>
    </xf>
    <xf numFmtId="0" fontId="92" fillId="0" borderId="19" xfId="0" applyFont="1" applyBorder="1" applyAlignment="1">
      <alignment horizontal="center"/>
    </xf>
    <xf numFmtId="0" fontId="95" fillId="0" borderId="41" xfId="0" applyFont="1" applyBorder="1" applyAlignment="1" applyProtection="1">
      <alignment horizontal="center" vertical="center"/>
      <protection locked="0"/>
    </xf>
    <xf numFmtId="0" fontId="95" fillId="0" borderId="19" xfId="0" applyFont="1" applyBorder="1" applyAlignment="1" applyProtection="1">
      <alignment horizontal="center"/>
      <protection locked="0"/>
    </xf>
    <xf numFmtId="0" fontId="92" fillId="0" borderId="41" xfId="0" applyFont="1" applyBorder="1" applyAlignment="1" applyProtection="1">
      <alignment horizontal="center"/>
      <protection locked="0"/>
    </xf>
    <xf numFmtId="0" fontId="95" fillId="0" borderId="41" xfId="0" applyFont="1" applyBorder="1" applyAlignment="1" applyProtection="1">
      <alignment horizontal="center"/>
      <protection locked="0"/>
    </xf>
    <xf numFmtId="0" fontId="95" fillId="41" borderId="19" xfId="0" applyFont="1" applyFill="1" applyBorder="1" applyAlignment="1" applyProtection="1">
      <alignment horizontal="center"/>
      <protection locked="0"/>
    </xf>
    <xf numFmtId="2" fontId="92" fillId="41" borderId="19" xfId="0" applyNumberFormat="1" applyFont="1" applyFill="1" applyBorder="1" applyAlignment="1" applyProtection="1">
      <alignment horizontal="center"/>
      <protection locked="0"/>
    </xf>
    <xf numFmtId="0" fontId="92" fillId="41" borderId="19" xfId="0" applyFont="1" applyFill="1" applyBorder="1" applyAlignment="1">
      <alignment horizontal="center"/>
    </xf>
    <xf numFmtId="0" fontId="92" fillId="41" borderId="19" xfId="0" applyFont="1" applyFill="1" applyBorder="1" applyAlignment="1" applyProtection="1">
      <alignment horizontal="center"/>
      <protection locked="0"/>
    </xf>
    <xf numFmtId="0" fontId="96" fillId="0" borderId="19" xfId="0" applyFont="1" applyBorder="1" applyAlignment="1" applyProtection="1">
      <alignment horizontal="center"/>
      <protection locked="0"/>
    </xf>
    <xf numFmtId="0" fontId="96" fillId="0" borderId="41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92" fillId="34" borderId="19" xfId="0" applyFont="1" applyFill="1" applyBorder="1" applyAlignment="1">
      <alignment horizontal="center"/>
    </xf>
    <xf numFmtId="2" fontId="92" fillId="34" borderId="19" xfId="0" applyNumberFormat="1" applyFont="1" applyFill="1" applyBorder="1" applyAlignment="1" applyProtection="1">
      <alignment horizontal="center"/>
      <protection locked="0"/>
    </xf>
    <xf numFmtId="0" fontId="92" fillId="0" borderId="19" xfId="79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92" fillId="0" borderId="30" xfId="0" applyFont="1" applyBorder="1" applyAlignment="1" applyProtection="1">
      <alignment horizontal="center"/>
      <protection locked="0"/>
    </xf>
    <xf numFmtId="0" fontId="92" fillId="0" borderId="19" xfId="0" applyFont="1" applyBorder="1" applyAlignment="1">
      <alignment horizontal="center" vertical="center" wrapText="1"/>
    </xf>
    <xf numFmtId="2" fontId="92" fillId="0" borderId="19" xfId="0" applyNumberFormat="1" applyFont="1" applyBorder="1" applyAlignment="1">
      <alignment horizontal="center"/>
    </xf>
    <xf numFmtId="0" fontId="96" fillId="0" borderId="19" xfId="0" applyFont="1" applyBorder="1" applyAlignment="1">
      <alignment horizontal="center" vertical="center" wrapText="1"/>
    </xf>
    <xf numFmtId="2" fontId="92" fillId="41" borderId="19" xfId="0" applyNumberFormat="1" applyFont="1" applyFill="1" applyBorder="1" applyAlignment="1">
      <alignment horizontal="center"/>
    </xf>
    <xf numFmtId="0" fontId="97" fillId="0" borderId="19" xfId="0" applyFont="1" applyBorder="1" applyAlignment="1">
      <alignment horizontal="center" vertical="center" wrapText="1"/>
    </xf>
    <xf numFmtId="164" fontId="92" fillId="0" borderId="41" xfId="0" applyNumberFormat="1" applyFont="1" applyBorder="1" applyAlignment="1" applyProtection="1">
      <alignment horizontal="center"/>
      <protection locked="0"/>
    </xf>
    <xf numFmtId="1" fontId="92" fillId="0" borderId="19" xfId="0" applyNumberFormat="1" applyFont="1" applyBorder="1" applyAlignment="1">
      <alignment horizontal="center"/>
    </xf>
    <xf numFmtId="1" fontId="92" fillId="0" borderId="43" xfId="0" applyNumberFormat="1" applyFont="1" applyBorder="1" applyAlignment="1" applyProtection="1">
      <alignment horizontal="center"/>
      <protection locked="0"/>
    </xf>
    <xf numFmtId="3" fontId="92" fillId="0" borderId="19" xfId="0" applyNumberFormat="1" applyFont="1" applyBorder="1" applyAlignment="1" applyProtection="1">
      <alignment horizontal="center"/>
      <protection locked="0"/>
    </xf>
    <xf numFmtId="0" fontId="92" fillId="51" borderId="19" xfId="0" applyFont="1" applyFill="1" applyBorder="1" applyAlignment="1">
      <alignment horizontal="center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1" fontId="92" fillId="0" borderId="19" xfId="0" applyNumberFormat="1" applyFont="1" applyBorder="1" applyAlignment="1" applyProtection="1">
      <alignment horizontal="center" vertical="center"/>
      <protection locked="0"/>
    </xf>
    <xf numFmtId="0" fontId="92" fillId="0" borderId="19" xfId="0" applyFont="1" applyBorder="1" applyAlignment="1">
      <alignment horizontal="center" vertical="center"/>
    </xf>
    <xf numFmtId="0" fontId="92" fillId="0" borderId="34" xfId="0" applyFont="1" applyBorder="1" applyAlignment="1">
      <alignment horizontal="center"/>
    </xf>
    <xf numFmtId="49" fontId="90" fillId="44" borderId="34" xfId="0" applyNumberFormat="1" applyFont="1" applyFill="1" applyBorder="1" applyAlignment="1">
      <alignment horizontal="center" vertical="top" wrapText="1"/>
    </xf>
    <xf numFmtId="1" fontId="92" fillId="0" borderId="34" xfId="0" applyNumberFormat="1" applyFont="1" applyBorder="1" applyAlignment="1">
      <alignment horizontal="center"/>
    </xf>
    <xf numFmtId="0" fontId="92" fillId="44" borderId="19" xfId="0" applyFont="1" applyFill="1" applyBorder="1" applyAlignment="1">
      <alignment horizontal="center"/>
    </xf>
    <xf numFmtId="49" fontId="84" fillId="51" borderId="23" xfId="0" applyNumberFormat="1" applyFont="1" applyFill="1" applyBorder="1" applyAlignment="1">
      <alignment horizontal="center" vertical="top" wrapText="1"/>
    </xf>
    <xf numFmtId="49" fontId="84" fillId="51" borderId="23" xfId="0" applyNumberFormat="1" applyFont="1" applyFill="1" applyBorder="1" applyAlignment="1">
      <alignment horizontal="left" vertical="top" wrapText="1"/>
    </xf>
    <xf numFmtId="49" fontId="84" fillId="51" borderId="25" xfId="0" applyNumberFormat="1" applyFont="1" applyFill="1" applyBorder="1" applyAlignment="1">
      <alignment horizontal="left" vertical="top" wrapText="1"/>
    </xf>
    <xf numFmtId="2" fontId="92" fillId="51" borderId="19" xfId="0" applyNumberFormat="1" applyFont="1" applyFill="1" applyBorder="1" applyAlignment="1" applyProtection="1">
      <alignment horizontal="center"/>
      <protection locked="0"/>
    </xf>
    <xf numFmtId="0" fontId="92" fillId="51" borderId="19" xfId="0" applyFont="1" applyFill="1" applyBorder="1" applyAlignment="1" applyProtection="1">
      <alignment horizontal="center"/>
      <protection locked="0"/>
    </xf>
    <xf numFmtId="0" fontId="0" fillId="51" borderId="0" xfId="0" applyFill="1" applyAlignment="1">
      <alignment/>
    </xf>
    <xf numFmtId="3" fontId="85" fillId="39" borderId="24" xfId="0" applyNumberFormat="1" applyFont="1" applyFill="1" applyBorder="1" applyAlignment="1">
      <alignment horizontal="center" vertical="center"/>
    </xf>
    <xf numFmtId="49" fontId="94" fillId="0" borderId="20" xfId="0" applyNumberFormat="1" applyFont="1" applyBorder="1" applyAlignment="1">
      <alignment vertical="center"/>
    </xf>
    <xf numFmtId="1" fontId="92" fillId="0" borderId="20" xfId="0" applyNumberFormat="1" applyFont="1" applyBorder="1" applyAlignment="1">
      <alignment horizontal="center"/>
    </xf>
    <xf numFmtId="0" fontId="92" fillId="0" borderId="20" xfId="0" applyFont="1" applyBorder="1" applyAlignment="1" applyProtection="1">
      <alignment horizontal="center"/>
      <protection locked="0"/>
    </xf>
    <xf numFmtId="0" fontId="96" fillId="0" borderId="20" xfId="0" applyFont="1" applyBorder="1" applyAlignment="1" applyProtection="1">
      <alignment horizontal="center"/>
      <protection locked="0"/>
    </xf>
    <xf numFmtId="0" fontId="92" fillId="0" borderId="20" xfId="0" applyFont="1" applyBorder="1" applyAlignment="1">
      <alignment horizontal="center"/>
    </xf>
    <xf numFmtId="0" fontId="95" fillId="0" borderId="20" xfId="0" applyFont="1" applyBorder="1" applyAlignment="1" applyProtection="1">
      <alignment horizontal="center"/>
      <protection locked="0"/>
    </xf>
    <xf numFmtId="0" fontId="96" fillId="0" borderId="20" xfId="0" applyFont="1" applyBorder="1" applyAlignment="1">
      <alignment horizontal="center" vertical="center" wrapText="1"/>
    </xf>
    <xf numFmtId="1" fontId="92" fillId="48" borderId="19" xfId="0" applyNumberFormat="1" applyFont="1" applyFill="1" applyBorder="1" applyAlignment="1">
      <alignment horizontal="center"/>
    </xf>
    <xf numFmtId="1" fontId="92" fillId="0" borderId="47" xfId="0" applyNumberFormat="1" applyFont="1" applyBorder="1" applyAlignment="1">
      <alignment horizontal="center"/>
    </xf>
    <xf numFmtId="0" fontId="0" fillId="48" borderId="19" xfId="0" applyFill="1" applyBorder="1" applyAlignment="1">
      <alignment/>
    </xf>
    <xf numFmtId="1" fontId="0" fillId="48" borderId="19" xfId="0" applyNumberFormat="1" applyFill="1" applyBorder="1" applyAlignment="1">
      <alignment/>
    </xf>
    <xf numFmtId="0" fontId="95" fillId="41" borderId="20" xfId="0" applyFont="1" applyFill="1" applyBorder="1" applyAlignment="1" applyProtection="1">
      <alignment horizontal="center"/>
      <protection locked="0"/>
    </xf>
    <xf numFmtId="0" fontId="92" fillId="48" borderId="20" xfId="0" applyFont="1" applyFill="1" applyBorder="1" applyAlignment="1">
      <alignment horizontal="center"/>
    </xf>
    <xf numFmtId="0" fontId="92" fillId="41" borderId="20" xfId="0" applyFont="1" applyFill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92" fillId="44" borderId="20" xfId="0" applyFont="1" applyFill="1" applyBorder="1" applyAlignment="1" applyProtection="1">
      <alignment horizontal="center"/>
      <protection locked="0"/>
    </xf>
    <xf numFmtId="1" fontId="92" fillId="0" borderId="20" xfId="0" applyNumberFormat="1" applyFont="1" applyBorder="1" applyAlignment="1" applyProtection="1">
      <alignment horizontal="center"/>
      <protection locked="0"/>
    </xf>
    <xf numFmtId="0" fontId="92" fillId="41" borderId="20" xfId="0" applyFont="1" applyFill="1" applyBorder="1" applyAlignment="1" applyProtection="1">
      <alignment horizontal="center"/>
      <protection locked="0"/>
    </xf>
    <xf numFmtId="0" fontId="92" fillId="51" borderId="20" xfId="0" applyFont="1" applyFill="1" applyBorder="1" applyAlignment="1">
      <alignment horizontal="center"/>
    </xf>
    <xf numFmtId="0" fontId="92" fillId="44" borderId="20" xfId="0" applyFont="1" applyFill="1" applyBorder="1" applyAlignment="1">
      <alignment horizontal="center"/>
    </xf>
    <xf numFmtId="0" fontId="92" fillId="57" borderId="20" xfId="0" applyFont="1" applyFill="1" applyBorder="1" applyAlignment="1">
      <alignment horizontal="center"/>
    </xf>
    <xf numFmtId="1" fontId="92" fillId="0" borderId="20" xfId="0" applyNumberFormat="1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1" fontId="92" fillId="57" borderId="20" xfId="0" applyNumberFormat="1" applyFont="1" applyFill="1" applyBorder="1" applyAlignment="1">
      <alignment horizontal="center"/>
    </xf>
    <xf numFmtId="0" fontId="92" fillId="0" borderId="47" xfId="0" applyFont="1" applyBorder="1" applyAlignment="1">
      <alignment horizontal="center"/>
    </xf>
    <xf numFmtId="0" fontId="0" fillId="51" borderId="19" xfId="0" applyFill="1" applyBorder="1" applyAlignment="1">
      <alignment/>
    </xf>
    <xf numFmtId="49" fontId="7" fillId="44" borderId="0" xfId="0" applyNumberFormat="1" applyFont="1" applyFill="1" applyAlignment="1">
      <alignment horizontal="center" vertical="center" wrapText="1"/>
    </xf>
    <xf numFmtId="1" fontId="9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3" fillId="44" borderId="0" xfId="0" applyFont="1" applyFill="1" applyAlignment="1">
      <alignment/>
    </xf>
    <xf numFmtId="49" fontId="18" fillId="44" borderId="23" xfId="0" applyNumberFormat="1" applyFont="1" applyFill="1" applyBorder="1" applyAlignment="1">
      <alignment horizontal="left" vertical="top" wrapText="1"/>
    </xf>
    <xf numFmtId="49" fontId="18" fillId="44" borderId="25" xfId="0" applyNumberFormat="1" applyFont="1" applyFill="1" applyBorder="1" applyAlignment="1">
      <alignment horizontal="left" vertical="top" wrapText="1"/>
    </xf>
    <xf numFmtId="0" fontId="89" fillId="44" borderId="0" xfId="0" applyFont="1" applyFill="1" applyAlignment="1">
      <alignment horizontal="left" vertical="center"/>
    </xf>
    <xf numFmtId="0" fontId="19" fillId="44" borderId="0" xfId="0" applyFont="1" applyFill="1" applyAlignment="1">
      <alignment/>
    </xf>
    <xf numFmtId="0" fontId="92" fillId="44" borderId="0" xfId="0" applyFont="1" applyFill="1" applyAlignment="1">
      <alignment/>
    </xf>
    <xf numFmtId="0" fontId="92" fillId="0" borderId="0" xfId="0" applyFont="1" applyAlignment="1">
      <alignment/>
    </xf>
    <xf numFmtId="3" fontId="21" fillId="44" borderId="19" xfId="0" applyNumberFormat="1" applyFont="1" applyFill="1" applyBorder="1" applyAlignment="1">
      <alignment horizontal="center" vertical="center"/>
    </xf>
    <xf numFmtId="3" fontId="19" fillId="44" borderId="19" xfId="0" applyNumberFormat="1" applyFont="1" applyFill="1" applyBorder="1" applyAlignment="1">
      <alignment horizontal="center" vertical="center"/>
    </xf>
    <xf numFmtId="3" fontId="19" fillId="44" borderId="0" xfId="0" applyNumberFormat="1" applyFont="1" applyFill="1" applyAlignment="1">
      <alignment horizontal="center" vertical="center"/>
    </xf>
    <xf numFmtId="3" fontId="89" fillId="0" borderId="0" xfId="0" applyNumberFormat="1" applyFont="1" applyAlignment="1">
      <alignment horizontal="right"/>
    </xf>
    <xf numFmtId="49" fontId="22" fillId="44" borderId="19" xfId="0" applyNumberFormat="1" applyFont="1" applyFill="1" applyBorder="1" applyAlignment="1">
      <alignment horizontal="center" vertical="center" wrapText="1"/>
    </xf>
    <xf numFmtId="3" fontId="22" fillId="44" borderId="19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80" fillId="0" borderId="19" xfId="0" applyFont="1" applyBorder="1" applyAlignment="1">
      <alignment horizontal="center" vertical="center" textRotation="90" wrapText="1"/>
    </xf>
    <xf numFmtId="49" fontId="89" fillId="57" borderId="33" xfId="0" applyNumberFormat="1" applyFont="1" applyFill="1" applyBorder="1" applyAlignment="1">
      <alignment horizontal="center" vertical="top" wrapText="1"/>
    </xf>
    <xf numFmtId="49" fontId="89" fillId="57" borderId="49" xfId="0" applyNumberFormat="1" applyFont="1" applyFill="1" applyBorder="1" applyAlignment="1">
      <alignment horizontal="center" vertical="top" wrapText="1"/>
    </xf>
    <xf numFmtId="49" fontId="89" fillId="57" borderId="50" xfId="0" applyNumberFormat="1" applyFont="1" applyFill="1" applyBorder="1" applyAlignment="1">
      <alignment horizontal="center" vertical="top" wrapText="1"/>
    </xf>
    <xf numFmtId="0" fontId="80" fillId="0" borderId="34" xfId="0" applyFont="1" applyBorder="1" applyAlignment="1">
      <alignment horizontal="center" vertical="center" textRotation="90" wrapText="1"/>
    </xf>
    <xf numFmtId="0" fontId="80" fillId="0" borderId="40" xfId="0" applyFont="1" applyBorder="1" applyAlignment="1">
      <alignment horizontal="center" vertical="center" textRotation="90" wrapText="1"/>
    </xf>
    <xf numFmtId="0" fontId="94" fillId="0" borderId="41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9" fillId="0" borderId="39" xfId="0" applyFont="1" applyBorder="1" applyAlignment="1">
      <alignment/>
    </xf>
    <xf numFmtId="0" fontId="94" fillId="0" borderId="39" xfId="0" applyFont="1" applyBorder="1" applyAlignment="1">
      <alignment horizontal="center" vertical="center"/>
    </xf>
    <xf numFmtId="0" fontId="11" fillId="44" borderId="34" xfId="0" applyFont="1" applyFill="1" applyBorder="1" applyAlignment="1">
      <alignment horizontal="center" vertical="center" wrapText="1"/>
    </xf>
    <xf numFmtId="0" fontId="11" fillId="44" borderId="40" xfId="0" applyFont="1" applyFill="1" applyBorder="1" applyAlignment="1">
      <alignment horizontal="center" vertical="center" wrapText="1"/>
    </xf>
    <xf numFmtId="0" fontId="94" fillId="0" borderId="34" xfId="0" applyFont="1" applyBorder="1" applyAlignment="1">
      <alignment horizontal="center" vertical="center"/>
    </xf>
    <xf numFmtId="0" fontId="94" fillId="0" borderId="51" xfId="0" applyFont="1" applyBorder="1" applyAlignment="1">
      <alignment horizontal="center" vertical="center"/>
    </xf>
    <xf numFmtId="0" fontId="94" fillId="0" borderId="40" xfId="0" applyFont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44" borderId="51" xfId="0" applyFont="1" applyFill="1" applyBorder="1" applyAlignment="1">
      <alignment horizontal="center" vertical="center" wrapText="1"/>
    </xf>
    <xf numFmtId="49" fontId="90" fillId="0" borderId="19" xfId="0" applyNumberFormat="1" applyFont="1" applyBorder="1" applyAlignment="1">
      <alignment horizontal="left" vertical="top" wrapText="1"/>
    </xf>
    <xf numFmtId="49" fontId="90" fillId="0" borderId="27" xfId="0" applyNumberFormat="1" applyFont="1" applyBorder="1" applyAlignment="1">
      <alignment horizontal="left" vertical="top" wrapText="1"/>
    </xf>
    <xf numFmtId="0" fontId="80" fillId="0" borderId="47" xfId="0" applyFont="1" applyBorder="1" applyAlignment="1">
      <alignment horizontal="center" vertical="center" textRotation="90" wrapText="1"/>
    </xf>
    <xf numFmtId="0" fontId="80" fillId="0" borderId="31" xfId="0" applyFont="1" applyBorder="1" applyAlignment="1">
      <alignment horizontal="center" vertical="center" textRotation="90" wrapText="1"/>
    </xf>
    <xf numFmtId="49" fontId="84" fillId="0" borderId="19" xfId="0" applyNumberFormat="1" applyFont="1" applyBorder="1" applyAlignment="1">
      <alignment horizontal="center" vertical="center" wrapText="1"/>
    </xf>
    <xf numFmtId="0" fontId="94" fillId="0" borderId="52" xfId="0" applyFont="1" applyBorder="1" applyAlignment="1">
      <alignment horizontal="center" vertical="center"/>
    </xf>
    <xf numFmtId="0" fontId="94" fillId="0" borderId="53" xfId="0" applyFont="1" applyBorder="1" applyAlignment="1">
      <alignment horizontal="center" vertical="center"/>
    </xf>
    <xf numFmtId="49" fontId="84" fillId="38" borderId="19" xfId="0" applyNumberFormat="1" applyFont="1" applyFill="1" applyBorder="1" applyAlignment="1">
      <alignment horizontal="center" vertical="top" wrapText="1"/>
    </xf>
    <xf numFmtId="49" fontId="84" fillId="48" borderId="54" xfId="0" applyNumberFormat="1" applyFont="1" applyFill="1" applyBorder="1" applyAlignment="1">
      <alignment horizontal="center" vertical="top" wrapText="1"/>
    </xf>
    <xf numFmtId="49" fontId="84" fillId="48" borderId="55" xfId="0" applyNumberFormat="1" applyFont="1" applyFill="1" applyBorder="1" applyAlignment="1">
      <alignment horizontal="center" vertical="top" wrapText="1"/>
    </xf>
    <xf numFmtId="49" fontId="84" fillId="48" borderId="56" xfId="0" applyNumberFormat="1" applyFont="1" applyFill="1" applyBorder="1" applyAlignment="1">
      <alignment horizontal="center" vertical="top" wrapText="1"/>
    </xf>
    <xf numFmtId="49" fontId="90" fillId="34" borderId="27" xfId="0" applyNumberFormat="1" applyFont="1" applyFill="1" applyBorder="1" applyAlignment="1">
      <alignment horizontal="left" vertical="top" wrapText="1"/>
    </xf>
    <xf numFmtId="49" fontId="84" fillId="48" borderId="36" xfId="0" applyNumberFormat="1" applyFont="1" applyFill="1" applyBorder="1" applyAlignment="1">
      <alignment horizontal="center" vertical="top" wrapText="1"/>
    </xf>
    <xf numFmtId="49" fontId="84" fillId="48" borderId="35" xfId="0" applyNumberFormat="1" applyFont="1" applyFill="1" applyBorder="1" applyAlignment="1">
      <alignment horizontal="center" vertical="top" wrapText="1"/>
    </xf>
    <xf numFmtId="49" fontId="84" fillId="44" borderId="19" xfId="0" applyNumberFormat="1" applyFont="1" applyFill="1" applyBorder="1" applyAlignment="1">
      <alignment horizontal="center" vertical="center" wrapText="1"/>
    </xf>
    <xf numFmtId="49" fontId="84" fillId="48" borderId="28" xfId="0" applyNumberFormat="1" applyFont="1" applyFill="1" applyBorder="1" applyAlignment="1">
      <alignment horizontal="center" vertical="top" wrapText="1"/>
    </xf>
    <xf numFmtId="49" fontId="84" fillId="48" borderId="0" xfId="0" applyNumberFormat="1" applyFont="1" applyFill="1" applyAlignment="1">
      <alignment horizontal="center" vertical="top" wrapText="1"/>
    </xf>
    <xf numFmtId="49" fontId="84" fillId="48" borderId="29" xfId="0" applyNumberFormat="1" applyFont="1" applyFill="1" applyBorder="1" applyAlignment="1">
      <alignment horizontal="center" vertical="top" wrapText="1"/>
    </xf>
    <xf numFmtId="49" fontId="84" fillId="0" borderId="26" xfId="0" applyNumberFormat="1" applyFont="1" applyBorder="1" applyAlignment="1">
      <alignment horizontal="center" vertical="top" wrapText="1"/>
    </xf>
    <xf numFmtId="49" fontId="84" fillId="0" borderId="21" xfId="0" applyNumberFormat="1" applyFont="1" applyBorder="1" applyAlignment="1">
      <alignment horizontal="center" vertical="top" wrapText="1"/>
    </xf>
    <xf numFmtId="49" fontId="84" fillId="0" borderId="26" xfId="0" applyNumberFormat="1" applyFont="1" applyBorder="1" applyAlignment="1">
      <alignment horizontal="left" vertical="top" wrapText="1"/>
    </xf>
    <xf numFmtId="49" fontId="84" fillId="0" borderId="21" xfId="0" applyNumberFormat="1" applyFont="1" applyBorder="1" applyAlignment="1">
      <alignment horizontal="left" vertical="top" wrapText="1"/>
    </xf>
    <xf numFmtId="49" fontId="89" fillId="56" borderId="36" xfId="0" applyNumberFormat="1" applyFont="1" applyFill="1" applyBorder="1" applyAlignment="1">
      <alignment horizontal="center" vertical="top" wrapText="1"/>
    </xf>
    <xf numFmtId="49" fontId="89" fillId="56" borderId="55" xfId="0" applyNumberFormat="1" applyFont="1" applyFill="1" applyBorder="1" applyAlignment="1">
      <alignment horizontal="center" vertical="top" wrapText="1"/>
    </xf>
    <xf numFmtId="49" fontId="89" fillId="56" borderId="35" xfId="0" applyNumberFormat="1" applyFont="1" applyFill="1" applyBorder="1" applyAlignment="1">
      <alignment horizontal="center" vertical="top" wrapText="1"/>
    </xf>
    <xf numFmtId="49" fontId="90" fillId="0" borderId="28" xfId="0" applyNumberFormat="1" applyFont="1" applyBorder="1" applyAlignment="1">
      <alignment horizontal="left" vertical="top" wrapText="1"/>
    </xf>
    <xf numFmtId="49" fontId="90" fillId="0" borderId="29" xfId="0" applyNumberFormat="1" applyFont="1" applyBorder="1" applyAlignment="1">
      <alignment horizontal="left" vertical="top" wrapText="1"/>
    </xf>
    <xf numFmtId="49" fontId="84" fillId="56" borderId="36" xfId="0" applyNumberFormat="1" applyFont="1" applyFill="1" applyBorder="1" applyAlignment="1">
      <alignment horizontal="center" vertical="top" wrapText="1"/>
    </xf>
    <xf numFmtId="49" fontId="84" fillId="56" borderId="55" xfId="0" applyNumberFormat="1" applyFont="1" applyFill="1" applyBorder="1" applyAlignment="1">
      <alignment horizontal="center" vertical="top" wrapText="1"/>
    </xf>
    <xf numFmtId="49" fontId="84" fillId="56" borderId="35" xfId="0" applyNumberFormat="1" applyFont="1" applyFill="1" applyBorder="1" applyAlignment="1">
      <alignment horizontal="center" vertical="top" wrapText="1"/>
    </xf>
    <xf numFmtId="49" fontId="84" fillId="56" borderId="30" xfId="0" applyNumberFormat="1" applyFont="1" applyFill="1" applyBorder="1" applyAlignment="1">
      <alignment horizontal="center" vertical="top" wrapText="1"/>
    </xf>
    <xf numFmtId="49" fontId="84" fillId="44" borderId="19" xfId="0" applyNumberFormat="1" applyFont="1" applyFill="1" applyBorder="1" applyAlignment="1">
      <alignment horizontal="center" vertical="top" wrapText="1"/>
    </xf>
    <xf numFmtId="49" fontId="84" fillId="44" borderId="19" xfId="0" applyNumberFormat="1" applyFont="1" applyFill="1" applyBorder="1" applyAlignment="1">
      <alignment horizontal="left" vertical="top" wrapText="1"/>
    </xf>
    <xf numFmtId="49" fontId="84" fillId="48" borderId="36" xfId="0" applyNumberFormat="1" applyFont="1" applyFill="1" applyBorder="1" applyAlignment="1">
      <alignment horizontal="left" vertical="top" wrapText="1"/>
    </xf>
    <xf numFmtId="49" fontId="84" fillId="48" borderId="35" xfId="0" applyNumberFormat="1" applyFont="1" applyFill="1" applyBorder="1" applyAlignment="1">
      <alignment horizontal="left" vertical="top" wrapText="1"/>
    </xf>
    <xf numFmtId="49" fontId="89" fillId="56" borderId="36" xfId="0" applyNumberFormat="1" applyFont="1" applyFill="1" applyBorder="1" applyAlignment="1">
      <alignment horizontal="left" vertical="top" wrapText="1"/>
    </xf>
    <xf numFmtId="49" fontId="89" fillId="56" borderId="55" xfId="0" applyNumberFormat="1" applyFont="1" applyFill="1" applyBorder="1" applyAlignment="1">
      <alignment horizontal="left" vertical="top" wrapText="1"/>
    </xf>
    <xf numFmtId="49" fontId="89" fillId="56" borderId="35" xfId="0" applyNumberFormat="1" applyFont="1" applyFill="1" applyBorder="1" applyAlignment="1">
      <alignment horizontal="left" vertical="top" wrapText="1"/>
    </xf>
    <xf numFmtId="49" fontId="84" fillId="38" borderId="34" xfId="0" applyNumberFormat="1" applyFont="1" applyFill="1" applyBorder="1" applyAlignment="1">
      <alignment horizontal="center" vertical="top" wrapText="1"/>
    </xf>
    <xf numFmtId="49" fontId="84" fillId="38" borderId="51" xfId="0" applyNumberFormat="1" applyFont="1" applyFill="1" applyBorder="1" applyAlignment="1">
      <alignment horizontal="center" vertical="top" wrapText="1"/>
    </xf>
    <xf numFmtId="49" fontId="84" fillId="38" borderId="40" xfId="0" applyNumberFormat="1" applyFont="1" applyFill="1" applyBorder="1" applyAlignment="1">
      <alignment horizontal="center" vertical="top" wrapText="1"/>
    </xf>
    <xf numFmtId="49" fontId="89" fillId="48" borderId="28" xfId="0" applyNumberFormat="1" applyFont="1" applyFill="1" applyBorder="1" applyAlignment="1">
      <alignment horizontal="center" vertical="top" wrapText="1"/>
    </xf>
    <xf numFmtId="49" fontId="89" fillId="48" borderId="29" xfId="0" applyNumberFormat="1" applyFont="1" applyFill="1" applyBorder="1" applyAlignment="1">
      <alignment horizontal="center" vertical="top" wrapText="1"/>
    </xf>
    <xf numFmtId="49" fontId="84" fillId="38" borderId="36" xfId="0" applyNumberFormat="1" applyFont="1" applyFill="1" applyBorder="1" applyAlignment="1">
      <alignment horizontal="center" vertical="top" wrapText="1"/>
    </xf>
    <xf numFmtId="49" fontId="84" fillId="38" borderId="55" xfId="0" applyNumberFormat="1" applyFont="1" applyFill="1" applyBorder="1" applyAlignment="1">
      <alignment horizontal="center" vertical="top" wrapText="1"/>
    </xf>
    <xf numFmtId="49" fontId="84" fillId="38" borderId="35" xfId="0" applyNumberFormat="1" applyFont="1" applyFill="1" applyBorder="1" applyAlignment="1">
      <alignment horizontal="center" vertical="top" wrapText="1"/>
    </xf>
    <xf numFmtId="49" fontId="89" fillId="48" borderId="36" xfId="0" applyNumberFormat="1" applyFont="1" applyFill="1" applyBorder="1" applyAlignment="1">
      <alignment horizontal="center" vertical="top" wrapText="1"/>
    </xf>
    <xf numFmtId="49" fontId="89" fillId="48" borderId="55" xfId="0" applyNumberFormat="1" applyFont="1" applyFill="1" applyBorder="1" applyAlignment="1">
      <alignment horizontal="center" vertical="top" wrapText="1"/>
    </xf>
    <xf numFmtId="49" fontId="89" fillId="48" borderId="35" xfId="0" applyNumberFormat="1" applyFont="1" applyFill="1" applyBorder="1" applyAlignment="1">
      <alignment horizontal="center" vertical="top" wrapText="1"/>
    </xf>
    <xf numFmtId="0" fontId="80" fillId="38" borderId="19" xfId="0" applyFont="1" applyFill="1" applyBorder="1" applyAlignment="1">
      <alignment horizontal="center" vertical="top"/>
    </xf>
    <xf numFmtId="49" fontId="89" fillId="38" borderId="36" xfId="0" applyNumberFormat="1" applyFont="1" applyFill="1" applyBorder="1" applyAlignment="1">
      <alignment horizontal="center" vertical="top" wrapText="1"/>
    </xf>
    <xf numFmtId="49" fontId="89" fillId="38" borderId="55" xfId="0" applyNumberFormat="1" applyFont="1" applyFill="1" applyBorder="1" applyAlignment="1">
      <alignment horizontal="center" vertical="top" wrapText="1"/>
    </xf>
    <xf numFmtId="49" fontId="89" fillId="38" borderId="35" xfId="0" applyNumberFormat="1" applyFont="1" applyFill="1" applyBorder="1" applyAlignment="1">
      <alignment horizontal="center" vertical="top" wrapText="1"/>
    </xf>
    <xf numFmtId="49" fontId="85" fillId="0" borderId="25" xfId="0" applyNumberFormat="1" applyFont="1" applyBorder="1" applyAlignment="1">
      <alignment horizontal="left" vertical="top" wrapText="1"/>
    </xf>
    <xf numFmtId="49" fontId="85" fillId="0" borderId="27" xfId="0" applyNumberFormat="1" applyFont="1" applyBorder="1" applyAlignment="1">
      <alignment horizontal="left" vertical="top" wrapText="1"/>
    </xf>
    <xf numFmtId="49" fontId="84" fillId="51" borderId="36" xfId="0" applyNumberFormat="1" applyFont="1" applyFill="1" applyBorder="1" applyAlignment="1">
      <alignment horizontal="center" vertical="top" wrapText="1"/>
    </xf>
    <xf numFmtId="49" fontId="84" fillId="51" borderId="35" xfId="0" applyNumberFormat="1" applyFont="1" applyFill="1" applyBorder="1" applyAlignment="1">
      <alignment horizontal="center" vertical="top" wrapText="1"/>
    </xf>
    <xf numFmtId="49" fontId="89" fillId="57" borderId="32" xfId="0" applyNumberFormat="1" applyFont="1" applyFill="1" applyBorder="1" applyAlignment="1">
      <alignment horizontal="center" vertical="top" wrapText="1"/>
    </xf>
    <xf numFmtId="49" fontId="89" fillId="57" borderId="57" xfId="0" applyNumberFormat="1" applyFont="1" applyFill="1" applyBorder="1" applyAlignment="1">
      <alignment horizontal="center" vertical="top" wrapText="1"/>
    </xf>
    <xf numFmtId="49" fontId="89" fillId="57" borderId="58" xfId="0" applyNumberFormat="1" applyFont="1" applyFill="1" applyBorder="1" applyAlignment="1">
      <alignment horizontal="center" vertical="top" wrapText="1"/>
    </xf>
    <xf numFmtId="49" fontId="90" fillId="44" borderId="27" xfId="0" applyNumberFormat="1" applyFont="1" applyFill="1" applyBorder="1" applyAlignment="1">
      <alignment horizontal="left" vertical="top" wrapText="1"/>
    </xf>
    <xf numFmtId="49" fontId="84" fillId="57" borderId="28" xfId="0" applyNumberFormat="1" applyFont="1" applyFill="1" applyBorder="1" applyAlignment="1">
      <alignment horizontal="center" vertical="top" wrapText="1"/>
    </xf>
    <xf numFmtId="49" fontId="84" fillId="57" borderId="0" xfId="0" applyNumberFormat="1" applyFont="1" applyFill="1" applyAlignment="1">
      <alignment horizontal="center" vertical="top" wrapText="1"/>
    </xf>
    <xf numFmtId="49" fontId="84" fillId="57" borderId="29" xfId="0" applyNumberFormat="1" applyFont="1" applyFill="1" applyBorder="1" applyAlignment="1">
      <alignment horizontal="center" vertical="top" wrapText="1"/>
    </xf>
    <xf numFmtId="49" fontId="90" fillId="49" borderId="27" xfId="0" applyNumberFormat="1" applyFont="1" applyFill="1" applyBorder="1" applyAlignment="1">
      <alignment horizontal="left" vertical="top" wrapText="1"/>
    </xf>
    <xf numFmtId="49" fontId="84" fillId="57" borderId="32" xfId="0" applyNumberFormat="1" applyFont="1" applyFill="1" applyBorder="1" applyAlignment="1">
      <alignment horizontal="center" vertical="center" wrapText="1"/>
    </xf>
    <xf numFmtId="49" fontId="84" fillId="57" borderId="57" xfId="0" applyNumberFormat="1" applyFont="1" applyFill="1" applyBorder="1" applyAlignment="1">
      <alignment horizontal="center" vertical="center" wrapText="1"/>
    </xf>
    <xf numFmtId="49" fontId="84" fillId="57" borderId="58" xfId="0" applyNumberFormat="1" applyFont="1" applyFill="1" applyBorder="1" applyAlignment="1">
      <alignment horizontal="center" vertical="center" wrapText="1"/>
    </xf>
    <xf numFmtId="49" fontId="84" fillId="57" borderId="36" xfId="0" applyNumberFormat="1" applyFont="1" applyFill="1" applyBorder="1" applyAlignment="1">
      <alignment horizontal="center" vertical="top" wrapText="1"/>
    </xf>
    <xf numFmtId="49" fontId="84" fillId="57" borderId="35" xfId="0" applyNumberFormat="1" applyFont="1" applyFill="1" applyBorder="1" applyAlignment="1">
      <alignment horizontal="center" vertical="top" wrapText="1"/>
    </xf>
    <xf numFmtId="49" fontId="89" fillId="57" borderId="36" xfId="0" applyNumberFormat="1" applyFont="1" applyFill="1" applyBorder="1" applyAlignment="1">
      <alignment horizontal="center" vertical="top" wrapText="1"/>
    </xf>
    <xf numFmtId="49" fontId="89" fillId="57" borderId="35" xfId="0" applyNumberFormat="1" applyFont="1" applyFill="1" applyBorder="1" applyAlignment="1">
      <alignment horizontal="center" vertical="top" wrapText="1"/>
    </xf>
    <xf numFmtId="49" fontId="84" fillId="57" borderId="47" xfId="0" applyNumberFormat="1" applyFont="1" applyFill="1" applyBorder="1" applyAlignment="1">
      <alignment horizontal="center" vertical="top" wrapText="1"/>
    </xf>
    <xf numFmtId="49" fontId="84" fillId="57" borderId="57" xfId="0" applyNumberFormat="1" applyFont="1" applyFill="1" applyBorder="1" applyAlignment="1">
      <alignment horizontal="center" vertical="top" wrapText="1"/>
    </xf>
    <xf numFmtId="49" fontId="84" fillId="57" borderId="58" xfId="0" applyNumberFormat="1" applyFont="1" applyFill="1" applyBorder="1" applyAlignment="1">
      <alignment horizontal="center" vertical="top" wrapText="1"/>
    </xf>
    <xf numFmtId="49" fontId="90" fillId="0" borderId="38" xfId="0" applyNumberFormat="1" applyFont="1" applyBorder="1" applyAlignment="1">
      <alignment horizontal="center" vertical="top" wrapText="1"/>
    </xf>
    <xf numFmtId="49" fontId="90" fillId="0" borderId="49" xfId="0" applyNumberFormat="1" applyFont="1" applyBorder="1" applyAlignment="1">
      <alignment horizontal="center" vertical="top" wrapText="1"/>
    </xf>
    <xf numFmtId="49" fontId="90" fillId="0" borderId="59" xfId="0" applyNumberFormat="1" applyFont="1" applyBorder="1" applyAlignment="1">
      <alignment horizontal="center" vertical="top" wrapText="1"/>
    </xf>
    <xf numFmtId="49" fontId="85" fillId="0" borderId="19" xfId="0" applyNumberFormat="1" applyFont="1" applyBorder="1" applyAlignment="1">
      <alignment horizontal="left" vertical="top" wrapText="1"/>
    </xf>
    <xf numFmtId="49" fontId="85" fillId="0" borderId="20" xfId="0" applyNumberFormat="1" applyFont="1" applyBorder="1" applyAlignment="1">
      <alignment horizontal="left" vertical="top" wrapText="1"/>
    </xf>
    <xf numFmtId="49" fontId="90" fillId="0" borderId="0" xfId="0" applyNumberFormat="1" applyFont="1" applyAlignment="1">
      <alignment horizontal="left" vertical="top" wrapText="1"/>
    </xf>
    <xf numFmtId="49" fontId="84" fillId="57" borderId="34" xfId="0" applyNumberFormat="1" applyFont="1" applyFill="1" applyBorder="1" applyAlignment="1">
      <alignment horizontal="center" vertical="top" wrapText="1"/>
    </xf>
    <xf numFmtId="49" fontId="84" fillId="57" borderId="40" xfId="0" applyNumberFormat="1" applyFont="1" applyFill="1" applyBorder="1" applyAlignment="1">
      <alignment horizontal="center" vertical="top" wrapText="1"/>
    </xf>
    <xf numFmtId="49" fontId="90" fillId="0" borderId="30" xfId="0" applyNumberFormat="1" applyFont="1" applyBorder="1" applyAlignment="1">
      <alignment horizontal="left" vertical="top" wrapText="1"/>
    </xf>
    <xf numFmtId="49" fontId="90" fillId="0" borderId="20" xfId="0" applyNumberFormat="1" applyFont="1" applyBorder="1" applyAlignment="1">
      <alignment horizontal="left" vertical="top" wrapText="1"/>
    </xf>
    <xf numFmtId="49" fontId="84" fillId="57" borderId="38" xfId="0" applyNumberFormat="1" applyFont="1" applyFill="1" applyBorder="1" applyAlignment="1">
      <alignment horizontal="center" vertical="top" wrapText="1"/>
    </xf>
    <xf numFmtId="49" fontId="84" fillId="57" borderId="49" xfId="0" applyNumberFormat="1" applyFont="1" applyFill="1" applyBorder="1" applyAlignment="1">
      <alignment horizontal="center" vertical="top" wrapText="1"/>
    </xf>
    <xf numFmtId="49" fontId="84" fillId="57" borderId="59" xfId="0" applyNumberFormat="1" applyFont="1" applyFill="1" applyBorder="1" applyAlignment="1">
      <alignment horizontal="center" vertical="top" wrapText="1"/>
    </xf>
    <xf numFmtId="0" fontId="7" fillId="44" borderId="19" xfId="0" applyFont="1" applyFill="1" applyBorder="1" applyAlignment="1">
      <alignment horizontal="center" vertical="center" wrapText="1"/>
    </xf>
    <xf numFmtId="0" fontId="7" fillId="44" borderId="34" xfId="0" applyFont="1" applyFill="1" applyBorder="1" applyAlignment="1">
      <alignment horizontal="center" vertical="center" wrapText="1"/>
    </xf>
    <xf numFmtId="49" fontId="7" fillId="44" borderId="19" xfId="0" applyNumberFormat="1" applyFont="1" applyFill="1" applyBorder="1" applyAlignment="1">
      <alignment horizontal="center" vertical="center" wrapText="1"/>
    </xf>
    <xf numFmtId="49" fontId="7" fillId="44" borderId="34" xfId="0" applyNumberFormat="1" applyFont="1" applyFill="1" applyBorder="1" applyAlignment="1">
      <alignment horizontal="center" vertical="center" wrapText="1"/>
    </xf>
    <xf numFmtId="49" fontId="84" fillId="40" borderId="19" xfId="0" applyNumberFormat="1" applyFont="1" applyFill="1" applyBorder="1" applyAlignment="1">
      <alignment horizontal="center" vertical="top" wrapText="1"/>
    </xf>
    <xf numFmtId="49" fontId="84" fillId="41" borderId="19" xfId="0" applyNumberFormat="1" applyFont="1" applyFill="1" applyBorder="1" applyAlignment="1">
      <alignment horizontal="center" vertical="top" wrapText="1"/>
    </xf>
    <xf numFmtId="0" fontId="80" fillId="42" borderId="19" xfId="0" applyFont="1" applyFill="1" applyBorder="1" applyAlignment="1">
      <alignment horizontal="center" wrapText="1"/>
    </xf>
    <xf numFmtId="0" fontId="11" fillId="58" borderId="34" xfId="0" applyFont="1" applyFill="1" applyBorder="1" applyAlignment="1">
      <alignment horizontal="center" vertical="center" wrapText="1"/>
    </xf>
    <xf numFmtId="0" fontId="11" fillId="58" borderId="51" xfId="0" applyFont="1" applyFill="1" applyBorder="1" applyAlignment="1">
      <alignment horizontal="center" vertical="center" wrapText="1"/>
    </xf>
    <xf numFmtId="0" fontId="11" fillId="58" borderId="40" xfId="0" applyFont="1" applyFill="1" applyBorder="1" applyAlignment="1">
      <alignment horizontal="center" vertical="center" wrapText="1"/>
    </xf>
    <xf numFmtId="49" fontId="90" fillId="34" borderId="28" xfId="0" applyNumberFormat="1" applyFont="1" applyFill="1" applyBorder="1" applyAlignment="1">
      <alignment horizontal="left" vertical="top" wrapText="1"/>
    </xf>
    <xf numFmtId="49" fontId="90" fillId="34" borderId="29" xfId="0" applyNumberFormat="1" applyFont="1" applyFill="1" applyBorder="1" applyAlignment="1">
      <alignment horizontal="left" vertical="top" wrapText="1"/>
    </xf>
    <xf numFmtId="49" fontId="84" fillId="38" borderId="30" xfId="0" applyNumberFormat="1" applyFont="1" applyFill="1" applyBorder="1" applyAlignment="1">
      <alignment horizontal="center" vertical="top" wrapText="1"/>
    </xf>
    <xf numFmtId="49" fontId="89" fillId="38" borderId="36" xfId="0" applyNumberFormat="1" applyFont="1" applyFill="1" applyBorder="1" applyAlignment="1">
      <alignment horizontal="left" vertical="top" wrapText="1"/>
    </xf>
    <xf numFmtId="49" fontId="89" fillId="38" borderId="55" xfId="0" applyNumberFormat="1" applyFont="1" applyFill="1" applyBorder="1" applyAlignment="1">
      <alignment horizontal="left" vertical="top" wrapText="1"/>
    </xf>
    <xf numFmtId="49" fontId="89" fillId="38" borderId="35" xfId="0" applyNumberFormat="1" applyFont="1" applyFill="1" applyBorder="1" applyAlignment="1">
      <alignment horizontal="left" vertical="top" wrapText="1"/>
    </xf>
    <xf numFmtId="49" fontId="90" fillId="34" borderId="0" xfId="0" applyNumberFormat="1" applyFont="1" applyFill="1" applyAlignment="1">
      <alignment horizontal="left" vertical="top" wrapText="1"/>
    </xf>
    <xf numFmtId="0" fontId="80" fillId="0" borderId="51" xfId="0" applyFont="1" applyBorder="1" applyAlignment="1">
      <alignment horizontal="center" vertical="center" textRotation="90" wrapText="1"/>
    </xf>
    <xf numFmtId="49" fontId="90" fillId="34" borderId="30" xfId="0" applyNumberFormat="1" applyFont="1" applyFill="1" applyBorder="1" applyAlignment="1">
      <alignment horizontal="left" vertical="top" wrapText="1"/>
    </xf>
    <xf numFmtId="49" fontId="90" fillId="34" borderId="19" xfId="0" applyNumberFormat="1" applyFont="1" applyFill="1" applyBorder="1" applyAlignment="1">
      <alignment horizontal="left" vertical="top" wrapText="1"/>
    </xf>
    <xf numFmtId="49" fontId="90" fillId="34" borderId="20" xfId="0" applyNumberFormat="1" applyFont="1" applyFill="1" applyBorder="1" applyAlignment="1">
      <alignment horizontal="left" vertical="top" wrapText="1"/>
    </xf>
    <xf numFmtId="0" fontId="80" fillId="0" borderId="57" xfId="0" applyFont="1" applyBorder="1" applyAlignment="1">
      <alignment horizontal="center" vertical="center" textRotation="90" wrapText="1"/>
    </xf>
    <xf numFmtId="49" fontId="94" fillId="0" borderId="53" xfId="0" applyNumberFormat="1" applyFont="1" applyBorder="1" applyAlignment="1">
      <alignment horizontal="center" vertical="center"/>
    </xf>
    <xf numFmtId="49" fontId="94" fillId="0" borderId="60" xfId="0" applyNumberFormat="1" applyFont="1" applyBorder="1" applyAlignment="1">
      <alignment horizontal="center" vertical="center"/>
    </xf>
    <xf numFmtId="49" fontId="90" fillId="0" borderId="24" xfId="0" applyNumberFormat="1" applyFont="1" applyBorder="1" applyAlignment="1">
      <alignment horizontal="left" vertical="top" wrapText="1"/>
    </xf>
    <xf numFmtId="49" fontId="84" fillId="44" borderId="51" xfId="0" applyNumberFormat="1" applyFont="1" applyFill="1" applyBorder="1" applyAlignment="1">
      <alignment horizontal="center" vertical="top" wrapText="1"/>
    </xf>
    <xf numFmtId="49" fontId="84" fillId="44" borderId="40" xfId="0" applyNumberFormat="1" applyFont="1" applyFill="1" applyBorder="1" applyAlignment="1">
      <alignment horizontal="center" vertical="top" wrapText="1"/>
    </xf>
    <xf numFmtId="49" fontId="84" fillId="44" borderId="61" xfId="0" applyNumberFormat="1" applyFont="1" applyFill="1" applyBorder="1" applyAlignment="1">
      <alignment horizontal="center" vertical="top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94" fillId="44" borderId="19" xfId="0" applyFont="1" applyFill="1" applyBorder="1" applyAlignment="1">
      <alignment horizontal="center" vertical="center" wrapText="1"/>
    </xf>
    <xf numFmtId="0" fontId="2" fillId="44" borderId="34" xfId="0" applyFont="1" applyFill="1" applyBorder="1" applyAlignment="1">
      <alignment horizontal="center" vertical="center" wrapText="1"/>
    </xf>
    <xf numFmtId="0" fontId="2" fillId="44" borderId="40" xfId="0" applyFont="1" applyFill="1" applyBorder="1" applyAlignment="1">
      <alignment horizontal="center" vertical="center" wrapText="1"/>
    </xf>
    <xf numFmtId="0" fontId="80" fillId="44" borderId="19" xfId="0" applyFont="1" applyFill="1" applyBorder="1" applyAlignment="1">
      <alignment horizontal="center" wrapText="1"/>
    </xf>
    <xf numFmtId="49" fontId="84" fillId="0" borderId="19" xfId="0" applyNumberFormat="1" applyFont="1" applyBorder="1" applyAlignment="1">
      <alignment horizontal="center" vertical="top" wrapText="1"/>
    </xf>
    <xf numFmtId="49" fontId="84" fillId="48" borderId="26" xfId="0" applyNumberFormat="1" applyFont="1" applyFill="1" applyBorder="1" applyAlignment="1">
      <alignment horizontal="left" vertical="top" wrapText="1"/>
    </xf>
    <xf numFmtId="49" fontId="84" fillId="48" borderId="21" xfId="0" applyNumberFormat="1" applyFont="1" applyFill="1" applyBorder="1" applyAlignment="1">
      <alignment horizontal="left" vertical="top" wrapText="1"/>
    </xf>
    <xf numFmtId="49" fontId="89" fillId="44" borderId="34" xfId="0" applyNumberFormat="1" applyFont="1" applyFill="1" applyBorder="1" applyAlignment="1">
      <alignment horizontal="left" vertical="top" wrapText="1"/>
    </xf>
    <xf numFmtId="49" fontId="89" fillId="44" borderId="40" xfId="0" applyNumberFormat="1" applyFont="1" applyFill="1" applyBorder="1" applyAlignment="1">
      <alignment horizontal="left" vertical="top" wrapText="1"/>
    </xf>
    <xf numFmtId="49" fontId="84" fillId="0" borderId="62" xfId="0" applyNumberFormat="1" applyFont="1" applyBorder="1" applyAlignment="1">
      <alignment horizontal="center" vertical="top" wrapText="1"/>
    </xf>
    <xf numFmtId="49" fontId="84" fillId="0" borderId="62" xfId="0" applyNumberFormat="1" applyFont="1" applyBorder="1" applyAlignment="1">
      <alignment horizontal="left" vertical="top" wrapText="1"/>
    </xf>
    <xf numFmtId="49" fontId="84" fillId="44" borderId="63" xfId="0" applyNumberFormat="1" applyFont="1" applyFill="1" applyBorder="1" applyAlignment="1">
      <alignment horizontal="center" vertical="top" wrapText="1"/>
    </xf>
    <xf numFmtId="49" fontId="84" fillId="44" borderId="64" xfId="0" applyNumberFormat="1" applyFont="1" applyFill="1" applyBorder="1" applyAlignment="1">
      <alignment horizontal="center" vertical="top" wrapText="1"/>
    </xf>
    <xf numFmtId="49" fontId="84" fillId="44" borderId="65" xfId="0" applyNumberFormat="1" applyFont="1" applyFill="1" applyBorder="1" applyAlignment="1">
      <alignment horizontal="center" vertical="top" wrapText="1"/>
    </xf>
    <xf numFmtId="0" fontId="100" fillId="44" borderId="19" xfId="0" applyFont="1" applyFill="1" applyBorder="1" applyAlignment="1">
      <alignment horizontal="center"/>
    </xf>
    <xf numFmtId="49" fontId="87" fillId="46" borderId="20" xfId="71" applyNumberFormat="1" applyFont="1" applyFill="1" applyBorder="1" applyAlignment="1">
      <alignment horizontal="center" vertical="center" wrapText="1"/>
      <protection/>
    </xf>
    <xf numFmtId="49" fontId="87" fillId="46" borderId="39" xfId="71" applyNumberFormat="1" applyFont="1" applyFill="1" applyBorder="1" applyAlignment="1">
      <alignment horizontal="center" vertical="center" wrapText="1"/>
      <protection/>
    </xf>
    <xf numFmtId="49" fontId="87" fillId="46" borderId="30" xfId="71" applyNumberFormat="1" applyFont="1" applyFill="1" applyBorder="1" applyAlignment="1">
      <alignment horizontal="center" vertical="center" wrapText="1"/>
      <protection/>
    </xf>
    <xf numFmtId="49" fontId="87" fillId="44" borderId="20" xfId="71" applyNumberFormat="1" applyFont="1" applyFill="1" applyBorder="1" applyAlignment="1">
      <alignment horizontal="center" vertical="center" wrapText="1"/>
      <protection/>
    </xf>
    <xf numFmtId="49" fontId="87" fillId="44" borderId="39" xfId="71" applyNumberFormat="1" applyFont="1" applyFill="1" applyBorder="1" applyAlignment="1">
      <alignment horizontal="center" vertical="center" wrapText="1"/>
      <protection/>
    </xf>
    <xf numFmtId="49" fontId="87" fillId="44" borderId="30" xfId="71" applyNumberFormat="1" applyFont="1" applyFill="1" applyBorder="1" applyAlignment="1">
      <alignment horizontal="center" vertical="center" wrapText="1"/>
      <protection/>
    </xf>
    <xf numFmtId="49" fontId="87" fillId="45" borderId="31" xfId="71" applyNumberFormat="1" applyFont="1" applyFill="1" applyBorder="1" applyAlignment="1">
      <alignment horizontal="center" vertical="center" wrapText="1"/>
      <protection/>
    </xf>
    <xf numFmtId="49" fontId="87" fillId="45" borderId="66" xfId="71" applyNumberFormat="1" applyFont="1" applyFill="1" applyBorder="1" applyAlignment="1">
      <alignment horizontal="center" vertical="center" wrapText="1"/>
      <protection/>
    </xf>
    <xf numFmtId="49" fontId="87" fillId="45" borderId="50" xfId="71" applyNumberFormat="1" applyFont="1" applyFill="1" applyBorder="1" applyAlignment="1">
      <alignment horizontal="center" vertical="center" wrapText="1"/>
      <protection/>
    </xf>
    <xf numFmtId="49" fontId="87" fillId="50" borderId="20" xfId="71" applyNumberFormat="1" applyFont="1" applyFill="1" applyBorder="1" applyAlignment="1">
      <alignment horizontal="center" vertical="center" wrapText="1"/>
      <protection/>
    </xf>
    <xf numFmtId="49" fontId="87" fillId="50" borderId="39" xfId="71" applyNumberFormat="1" applyFont="1" applyFill="1" applyBorder="1" applyAlignment="1">
      <alignment horizontal="center" vertical="center" wrapText="1"/>
      <protection/>
    </xf>
    <xf numFmtId="49" fontId="87" fillId="50" borderId="30" xfId="71" applyNumberFormat="1" applyFont="1" applyFill="1" applyBorder="1" applyAlignment="1">
      <alignment horizontal="center" vertical="center" wrapText="1"/>
      <protection/>
    </xf>
    <xf numFmtId="49" fontId="84" fillId="44" borderId="36" xfId="0" applyNumberFormat="1" applyFont="1" applyFill="1" applyBorder="1" applyAlignment="1">
      <alignment horizontal="center" vertical="top" wrapText="1"/>
    </xf>
    <xf numFmtId="49" fontId="84" fillId="44" borderId="55" xfId="0" applyNumberFormat="1" applyFont="1" applyFill="1" applyBorder="1" applyAlignment="1">
      <alignment horizontal="center" vertical="top" wrapText="1"/>
    </xf>
    <xf numFmtId="49" fontId="84" fillId="44" borderId="35" xfId="0" applyNumberFormat="1" applyFont="1" applyFill="1" applyBorder="1" applyAlignment="1">
      <alignment horizontal="center" vertical="top" wrapText="1"/>
    </xf>
    <xf numFmtId="49" fontId="90" fillId="0" borderId="55" xfId="0" applyNumberFormat="1" applyFont="1" applyBorder="1" applyAlignment="1">
      <alignment horizontal="left" vertical="top" wrapText="1"/>
    </xf>
    <xf numFmtId="49" fontId="84" fillId="44" borderId="63" xfId="0" applyNumberFormat="1" applyFont="1" applyFill="1" applyBorder="1" applyAlignment="1">
      <alignment horizontal="center" vertical="center" wrapText="1"/>
    </xf>
    <xf numFmtId="49" fontId="84" fillId="44" borderId="64" xfId="0" applyNumberFormat="1" applyFont="1" applyFill="1" applyBorder="1" applyAlignment="1">
      <alignment horizontal="center" vertical="center" wrapText="1"/>
    </xf>
    <xf numFmtId="49" fontId="84" fillId="44" borderId="65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horizontal="center" vertical="center" wrapText="1"/>
    </xf>
    <xf numFmtId="0" fontId="101" fillId="44" borderId="0" xfId="0" applyFont="1" applyFill="1" applyAlignment="1">
      <alignment horizontal="center" vertical="center" wrapText="1"/>
    </xf>
    <xf numFmtId="0" fontId="101" fillId="44" borderId="66" xfId="0" applyFont="1" applyFill="1" applyBorder="1" applyAlignment="1">
      <alignment horizontal="center" vertical="center" wrapText="1"/>
    </xf>
    <xf numFmtId="0" fontId="18" fillId="44" borderId="0" xfId="0" applyFont="1" applyFill="1" applyAlignment="1">
      <alignment horizontal="left" wrapText="1"/>
    </xf>
    <xf numFmtId="49" fontId="19" fillId="44" borderId="36" xfId="0" applyNumberFormat="1" applyFont="1" applyFill="1" applyBorder="1" applyAlignment="1">
      <alignment horizontal="left" vertical="top" wrapText="1"/>
    </xf>
    <xf numFmtId="49" fontId="19" fillId="44" borderId="55" xfId="0" applyNumberFormat="1" applyFont="1" applyFill="1" applyBorder="1" applyAlignment="1">
      <alignment horizontal="left" vertical="top" wrapText="1"/>
    </xf>
    <xf numFmtId="49" fontId="19" fillId="44" borderId="35" xfId="0" applyNumberFormat="1" applyFont="1" applyFill="1" applyBorder="1" applyAlignment="1">
      <alignment horizontal="left" vertical="top" wrapText="1"/>
    </xf>
    <xf numFmtId="49" fontId="19" fillId="44" borderId="19" xfId="0" applyNumberFormat="1" applyFont="1" applyFill="1" applyBorder="1" applyAlignment="1">
      <alignment horizontal="center" vertical="top" wrapText="1"/>
    </xf>
    <xf numFmtId="49" fontId="20" fillId="44" borderId="27" xfId="0" applyNumberFormat="1" applyFont="1" applyFill="1" applyBorder="1" applyAlignment="1">
      <alignment horizontal="left" vertical="top" wrapText="1"/>
    </xf>
    <xf numFmtId="49" fontId="19" fillId="44" borderId="19" xfId="0" applyNumberFormat="1" applyFont="1" applyFill="1" applyBorder="1" applyAlignment="1">
      <alignment horizontal="center" vertical="center" wrapText="1"/>
    </xf>
    <xf numFmtId="49" fontId="2" fillId="44" borderId="19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2" fillId="44" borderId="0" xfId="0" applyFont="1" applyFill="1" applyAlignment="1">
      <alignment horizontal="left" vertical="center"/>
    </xf>
    <xf numFmtId="0" fontId="9" fillId="44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3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8"/>
  <sheetViews>
    <sheetView zoomScale="86" zoomScaleNormal="86" zoomScalePageLayoutView="0" workbookViewId="0" topLeftCell="B13">
      <selection activeCell="Y15" sqref="Y15:Y21"/>
    </sheetView>
  </sheetViews>
  <sheetFormatPr defaultColWidth="9.140625" defaultRowHeight="15"/>
  <cols>
    <col min="2" max="2" width="18.00390625" style="0" customWidth="1"/>
    <col min="3" max="3" width="4.8515625" style="0" customWidth="1"/>
    <col min="4" max="4" width="19.8515625" style="0" customWidth="1"/>
    <col min="5" max="5" width="13.140625" style="0" customWidth="1"/>
    <col min="6" max="21" width="9.140625" style="0" hidden="1" customWidth="1"/>
    <col min="22" max="22" width="9.140625" style="0" customWidth="1"/>
  </cols>
  <sheetData>
    <row r="1" ht="15.75" thickBot="1"/>
    <row r="2" spans="1:25" ht="15" customHeight="1">
      <c r="A2" s="367" t="s">
        <v>152</v>
      </c>
      <c r="B2" s="357" t="s">
        <v>153</v>
      </c>
      <c r="C2" s="357" t="s">
        <v>154</v>
      </c>
      <c r="D2" s="357" t="s">
        <v>155</v>
      </c>
      <c r="E2" s="357" t="s">
        <v>0</v>
      </c>
      <c r="F2" s="358" t="s">
        <v>353</v>
      </c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441" t="s">
        <v>151</v>
      </c>
      <c r="Y2" s="443" t="s">
        <v>363</v>
      </c>
    </row>
    <row r="3" spans="1:25" ht="15" customHeight="1">
      <c r="A3" s="367"/>
      <c r="B3" s="357"/>
      <c r="C3" s="357"/>
      <c r="D3" s="357"/>
      <c r="E3" s="357"/>
      <c r="F3" s="339" t="s">
        <v>347</v>
      </c>
      <c r="G3" s="340"/>
      <c r="H3" s="340"/>
      <c r="I3" s="340"/>
      <c r="J3" s="340"/>
      <c r="K3" s="448" t="s">
        <v>358</v>
      </c>
      <c r="L3" s="346" t="s">
        <v>158</v>
      </c>
      <c r="M3" s="344" t="s">
        <v>360</v>
      </c>
      <c r="N3" s="341" t="s">
        <v>354</v>
      </c>
      <c r="O3" s="342"/>
      <c r="P3" s="342"/>
      <c r="Q3" s="342"/>
      <c r="R3" s="342"/>
      <c r="S3" s="349" t="s">
        <v>358</v>
      </c>
      <c r="T3" s="346" t="s">
        <v>158</v>
      </c>
      <c r="U3" s="344" t="s">
        <v>360</v>
      </c>
      <c r="V3" s="341" t="s">
        <v>349</v>
      </c>
      <c r="W3" s="343"/>
      <c r="X3" s="441"/>
      <c r="Y3" s="443"/>
    </row>
    <row r="4" spans="1:25" ht="15" customHeight="1">
      <c r="A4" s="367"/>
      <c r="B4" s="357"/>
      <c r="C4" s="357"/>
      <c r="D4" s="357"/>
      <c r="E4" s="357"/>
      <c r="F4" s="344" t="s">
        <v>359</v>
      </c>
      <c r="G4" s="344" t="s">
        <v>361</v>
      </c>
      <c r="H4" s="333" t="s">
        <v>350</v>
      </c>
      <c r="I4" s="333" t="s">
        <v>355</v>
      </c>
      <c r="J4" s="333" t="s">
        <v>352</v>
      </c>
      <c r="K4" s="449"/>
      <c r="L4" s="347"/>
      <c r="M4" s="352"/>
      <c r="N4" s="344" t="s">
        <v>359</v>
      </c>
      <c r="O4" s="344" t="s">
        <v>361</v>
      </c>
      <c r="P4" s="333" t="s">
        <v>350</v>
      </c>
      <c r="Q4" s="333" t="s">
        <v>355</v>
      </c>
      <c r="R4" s="333" t="s">
        <v>352</v>
      </c>
      <c r="S4" s="350"/>
      <c r="T4" s="347"/>
      <c r="U4" s="352"/>
      <c r="V4" s="337" t="s">
        <v>351</v>
      </c>
      <c r="W4" s="355" t="s">
        <v>352</v>
      </c>
      <c r="X4" s="441"/>
      <c r="Y4" s="443"/>
    </row>
    <row r="5" spans="1:25" ht="81.75" customHeight="1">
      <c r="A5" s="367"/>
      <c r="B5" s="357"/>
      <c r="C5" s="357"/>
      <c r="D5" s="357"/>
      <c r="E5" s="357"/>
      <c r="F5" s="345"/>
      <c r="G5" s="345"/>
      <c r="H5" s="333"/>
      <c r="I5" s="333"/>
      <c r="J5" s="333"/>
      <c r="K5" s="450"/>
      <c r="L5" s="348"/>
      <c r="M5" s="345"/>
      <c r="N5" s="345"/>
      <c r="O5" s="345"/>
      <c r="P5" s="333"/>
      <c r="Q5" s="333"/>
      <c r="R5" s="333"/>
      <c r="S5" s="351"/>
      <c r="T5" s="348"/>
      <c r="U5" s="345"/>
      <c r="V5" s="338"/>
      <c r="W5" s="356"/>
      <c r="X5" s="442"/>
      <c r="Y5" s="444"/>
    </row>
    <row r="6" spans="1:25" ht="15">
      <c r="A6" s="131" t="s">
        <v>26</v>
      </c>
      <c r="B6" s="38" t="s">
        <v>27</v>
      </c>
      <c r="C6" s="38" t="s">
        <v>28</v>
      </c>
      <c r="D6" s="38" t="s">
        <v>29</v>
      </c>
      <c r="E6" s="205" t="s">
        <v>30</v>
      </c>
      <c r="F6" s="163"/>
      <c r="G6" s="163"/>
      <c r="H6" s="16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89"/>
      <c r="X6" s="163"/>
      <c r="Y6" s="163"/>
    </row>
    <row r="7" spans="1:26" ht="25.5" customHeight="1">
      <c r="A7" s="360" t="s">
        <v>26</v>
      </c>
      <c r="B7" s="361" t="s">
        <v>159</v>
      </c>
      <c r="C7" s="196" t="s">
        <v>2</v>
      </c>
      <c r="D7" s="198" t="s">
        <v>160</v>
      </c>
      <c r="E7" s="206" t="s">
        <v>161</v>
      </c>
      <c r="F7" s="240">
        <v>307.43</v>
      </c>
      <c r="G7" s="241">
        <v>8</v>
      </c>
      <c r="H7" s="241">
        <v>1</v>
      </c>
      <c r="I7" s="241">
        <v>28</v>
      </c>
      <c r="J7" s="241">
        <v>1100</v>
      </c>
      <c r="K7" s="242">
        <f>I7/L7*10000</f>
        <v>0.24597587855116695</v>
      </c>
      <c r="L7" s="243">
        <v>1138323</v>
      </c>
      <c r="M7" s="243">
        <f>ROUND(F7*I7/G7,0)</f>
        <v>1076</v>
      </c>
      <c r="N7" s="241">
        <v>330</v>
      </c>
      <c r="O7" s="241">
        <v>13</v>
      </c>
      <c r="P7" s="241"/>
      <c r="Q7" s="241"/>
      <c r="R7" s="241"/>
      <c r="S7" s="242"/>
      <c r="T7" s="241"/>
      <c r="U7" s="241"/>
      <c r="V7" s="241">
        <v>28</v>
      </c>
      <c r="W7" s="291">
        <v>1100</v>
      </c>
      <c r="X7" s="163"/>
      <c r="Y7" s="163">
        <f>ROUND(Z7*1.01344,0)</f>
        <v>61</v>
      </c>
      <c r="Z7" s="42">
        <v>60</v>
      </c>
    </row>
    <row r="8" spans="1:26" ht="25.5">
      <c r="A8" s="360"/>
      <c r="B8" s="362"/>
      <c r="C8" s="46"/>
      <c r="D8" s="47"/>
      <c r="E8" s="207" t="s">
        <v>36</v>
      </c>
      <c r="F8" s="244"/>
      <c r="G8" s="245"/>
      <c r="H8" s="245"/>
      <c r="I8" s="245"/>
      <c r="J8" s="245">
        <v>1000</v>
      </c>
      <c r="K8" s="242">
        <f aca="true" t="shared" si="0" ref="K8:K33">I8/L8*10000</f>
        <v>0</v>
      </c>
      <c r="L8" s="243">
        <v>1138323</v>
      </c>
      <c r="M8" s="243"/>
      <c r="N8" s="245"/>
      <c r="O8" s="245"/>
      <c r="P8" s="245"/>
      <c r="Q8" s="245"/>
      <c r="R8" s="245"/>
      <c r="S8" s="242"/>
      <c r="T8" s="245"/>
      <c r="U8" s="241"/>
      <c r="V8" s="245"/>
      <c r="W8" s="294">
        <v>1000</v>
      </c>
      <c r="X8" s="163">
        <v>1000</v>
      </c>
      <c r="Y8" s="163">
        <v>1000</v>
      </c>
      <c r="Z8" s="48">
        <v>800</v>
      </c>
    </row>
    <row r="9" spans="1:26" ht="25.5" customHeight="1">
      <c r="A9" s="360"/>
      <c r="B9" s="362"/>
      <c r="C9" s="49" t="s">
        <v>3</v>
      </c>
      <c r="D9" s="50" t="s">
        <v>162</v>
      </c>
      <c r="E9" s="208" t="s">
        <v>163</v>
      </c>
      <c r="F9" s="240">
        <v>336.45</v>
      </c>
      <c r="G9" s="241">
        <v>7</v>
      </c>
      <c r="H9" s="241">
        <v>1</v>
      </c>
      <c r="I9" s="241">
        <v>7</v>
      </c>
      <c r="J9" s="241">
        <v>350</v>
      </c>
      <c r="K9" s="242">
        <f t="shared" si="0"/>
        <v>0.06149396963779174</v>
      </c>
      <c r="L9" s="243">
        <v>1138323</v>
      </c>
      <c r="M9" s="243">
        <f>ROUND(F9*I9/G9,0)</f>
        <v>336</v>
      </c>
      <c r="N9" s="241"/>
      <c r="O9" s="241"/>
      <c r="P9" s="241"/>
      <c r="Q9" s="241"/>
      <c r="R9" s="241"/>
      <c r="S9" s="242"/>
      <c r="T9" s="241"/>
      <c r="U9" s="241"/>
      <c r="V9" s="241">
        <v>7</v>
      </c>
      <c r="W9" s="291">
        <v>350</v>
      </c>
      <c r="X9" s="163"/>
      <c r="Y9" s="163">
        <f>ROUND(Z9*1.01344,0)</f>
        <v>355</v>
      </c>
      <c r="Z9" s="51">
        <v>350</v>
      </c>
    </row>
    <row r="10" spans="1:26" ht="25.5">
      <c r="A10" s="360"/>
      <c r="B10" s="362"/>
      <c r="C10" s="49" t="s">
        <v>4</v>
      </c>
      <c r="D10" s="50" t="s">
        <v>164</v>
      </c>
      <c r="E10" s="208" t="s">
        <v>165</v>
      </c>
      <c r="F10" s="246">
        <v>228.26</v>
      </c>
      <c r="G10" s="241">
        <v>27.06</v>
      </c>
      <c r="H10" s="241"/>
      <c r="I10" s="241"/>
      <c r="J10" s="241"/>
      <c r="K10" s="242">
        <f t="shared" si="0"/>
        <v>0</v>
      </c>
      <c r="L10" s="243">
        <v>1138323</v>
      </c>
      <c r="M10" s="243">
        <f>ROUND(F10*I10/G10,0)</f>
        <v>0</v>
      </c>
      <c r="N10" s="241"/>
      <c r="O10" s="241"/>
      <c r="P10" s="241"/>
      <c r="Q10" s="241"/>
      <c r="R10" s="241"/>
      <c r="S10" s="242"/>
      <c r="T10" s="241"/>
      <c r="U10" s="241"/>
      <c r="V10" s="241"/>
      <c r="W10" s="291"/>
      <c r="X10" s="163"/>
      <c r="Y10" s="163"/>
      <c r="Z10" s="83">
        <v>264</v>
      </c>
    </row>
    <row r="11" spans="1:26" ht="38.25" customHeight="1">
      <c r="A11" s="360"/>
      <c r="B11" s="362"/>
      <c r="C11" s="53"/>
      <c r="D11" s="54"/>
      <c r="E11" s="209" t="s">
        <v>37</v>
      </c>
      <c r="F11" s="247"/>
      <c r="G11" s="245"/>
      <c r="H11" s="245"/>
      <c r="I11" s="248"/>
      <c r="J11" s="248"/>
      <c r="K11" s="249">
        <f t="shared" si="0"/>
        <v>0</v>
      </c>
      <c r="L11" s="250">
        <v>1138323</v>
      </c>
      <c r="M11" s="250"/>
      <c r="N11" s="248"/>
      <c r="O11" s="248"/>
      <c r="P11" s="248"/>
      <c r="Q11" s="248"/>
      <c r="R11" s="248"/>
      <c r="S11" s="249"/>
      <c r="T11" s="248"/>
      <c r="U11" s="251"/>
      <c r="V11" s="248"/>
      <c r="W11" s="300"/>
      <c r="X11" s="163"/>
      <c r="Y11" s="163"/>
      <c r="Z11" s="55">
        <v>216</v>
      </c>
    </row>
    <row r="12" spans="1:26" ht="25.5">
      <c r="A12" s="360"/>
      <c r="B12" s="362"/>
      <c r="C12" s="49" t="s">
        <v>166</v>
      </c>
      <c r="D12" s="50" t="s">
        <v>167</v>
      </c>
      <c r="E12" s="208" t="s">
        <v>168</v>
      </c>
      <c r="F12" s="240">
        <v>351.3</v>
      </c>
      <c r="G12" s="241">
        <v>10.1</v>
      </c>
      <c r="H12" s="241">
        <v>1</v>
      </c>
      <c r="I12" s="241">
        <v>3</v>
      </c>
      <c r="J12" s="241">
        <v>300</v>
      </c>
      <c r="K12" s="242">
        <f t="shared" si="0"/>
        <v>0.02635455841619646</v>
      </c>
      <c r="L12" s="243">
        <v>1138323</v>
      </c>
      <c r="M12" s="243">
        <f>ROUND(F12*I12/G12,0)</f>
        <v>104</v>
      </c>
      <c r="N12" s="241"/>
      <c r="O12" s="241"/>
      <c r="P12" s="241"/>
      <c r="Q12" s="241"/>
      <c r="R12" s="241"/>
      <c r="S12" s="242"/>
      <c r="T12" s="241"/>
      <c r="U12" s="241"/>
      <c r="V12" s="241">
        <v>3</v>
      </c>
      <c r="W12" s="291">
        <v>300</v>
      </c>
      <c r="X12" s="163"/>
      <c r="Y12" s="163">
        <f>ROUND(Z12*1.01344,0)</f>
        <v>304</v>
      </c>
      <c r="Z12" s="51">
        <v>300</v>
      </c>
    </row>
    <row r="13" spans="1:26" ht="114.75">
      <c r="A13" s="360"/>
      <c r="B13" s="363"/>
      <c r="C13" s="57" t="s">
        <v>169</v>
      </c>
      <c r="D13" s="58" t="s">
        <v>170</v>
      </c>
      <c r="E13" s="210" t="s">
        <v>171</v>
      </c>
      <c r="F13" s="246"/>
      <c r="G13" s="241"/>
      <c r="H13" s="241"/>
      <c r="I13" s="241"/>
      <c r="J13" s="241"/>
      <c r="K13" s="242"/>
      <c r="L13" s="243"/>
      <c r="M13" s="243"/>
      <c r="N13" s="241"/>
      <c r="O13" s="241"/>
      <c r="P13" s="241"/>
      <c r="Q13" s="241"/>
      <c r="R13" s="241"/>
      <c r="S13" s="242"/>
      <c r="T13" s="241"/>
      <c r="U13" s="241"/>
      <c r="V13" s="241"/>
      <c r="W13" s="291"/>
      <c r="X13" s="163"/>
      <c r="Y13" s="163"/>
      <c r="Z13" s="59">
        <v>251</v>
      </c>
    </row>
    <row r="14" spans="1:26" ht="15.75">
      <c r="A14" s="360"/>
      <c r="B14" s="364" t="s">
        <v>5</v>
      </c>
      <c r="C14" s="364"/>
      <c r="D14" s="364"/>
      <c r="E14" s="364"/>
      <c r="F14" s="243"/>
      <c r="G14" s="243"/>
      <c r="H14" s="243"/>
      <c r="I14" s="243">
        <f aca="true" t="shared" si="1" ref="I14:R14">I13+I12+I10+I9+I7+I8+I11-I8-I11</f>
        <v>38</v>
      </c>
      <c r="J14" s="243">
        <f t="shared" si="1"/>
        <v>1750</v>
      </c>
      <c r="K14" s="242">
        <f t="shared" si="0"/>
        <v>0.3338244066051551</v>
      </c>
      <c r="L14" s="243">
        <v>1138323</v>
      </c>
      <c r="M14" s="243"/>
      <c r="N14" s="243">
        <f t="shared" si="1"/>
        <v>330</v>
      </c>
      <c r="O14" s="243">
        <f t="shared" si="1"/>
        <v>13</v>
      </c>
      <c r="P14" s="243">
        <f t="shared" si="1"/>
        <v>0</v>
      </c>
      <c r="Q14" s="243">
        <f t="shared" si="1"/>
        <v>0</v>
      </c>
      <c r="R14" s="243">
        <f t="shared" si="1"/>
        <v>0</v>
      </c>
      <c r="S14" s="242"/>
      <c r="T14" s="243">
        <v>0</v>
      </c>
      <c r="U14" s="241">
        <f>ROUND(Q14*N14/O14,)</f>
        <v>0</v>
      </c>
      <c r="V14" s="243">
        <v>38</v>
      </c>
      <c r="W14" s="301">
        <v>1750</v>
      </c>
      <c r="X14" s="163"/>
      <c r="Y14" s="60">
        <f>Y13+Y12+Y10+Y9+Y7+Y8+Y11-Y8-Y11</f>
        <v>720</v>
      </c>
      <c r="Z14" s="60">
        <f>Z13+Z12+Z10+Z9+Z7+Z8+Z11-Z11</f>
        <v>2025</v>
      </c>
    </row>
    <row r="15" spans="1:26" ht="25.5" customHeight="1">
      <c r="A15" s="360" t="s">
        <v>27</v>
      </c>
      <c r="B15" s="365" t="s">
        <v>172</v>
      </c>
      <c r="C15" s="49" t="s">
        <v>7</v>
      </c>
      <c r="D15" s="50" t="s">
        <v>173</v>
      </c>
      <c r="E15" s="208" t="s">
        <v>174</v>
      </c>
      <c r="F15" s="243"/>
      <c r="G15" s="243"/>
      <c r="H15" s="243"/>
      <c r="I15" s="243"/>
      <c r="J15" s="243"/>
      <c r="K15" s="242">
        <f t="shared" si="0"/>
        <v>0</v>
      </c>
      <c r="L15" s="243">
        <v>1138323</v>
      </c>
      <c r="M15" s="243"/>
      <c r="N15" s="243"/>
      <c r="O15" s="243"/>
      <c r="P15" s="243"/>
      <c r="Q15" s="243"/>
      <c r="R15" s="243"/>
      <c r="S15" s="242">
        <f aca="true" t="shared" si="2" ref="S15:S39">Q15/T15*10000</f>
        <v>0</v>
      </c>
      <c r="T15" s="243">
        <v>328524</v>
      </c>
      <c r="U15" s="241"/>
      <c r="V15" s="243"/>
      <c r="W15" s="293"/>
      <c r="X15" s="163"/>
      <c r="Y15" s="163"/>
      <c r="Z15" s="51">
        <v>156</v>
      </c>
    </row>
    <row r="16" spans="1:26" ht="25.5">
      <c r="A16" s="360"/>
      <c r="B16" s="362"/>
      <c r="C16" s="49" t="s">
        <v>175</v>
      </c>
      <c r="D16" s="50" t="s">
        <v>176</v>
      </c>
      <c r="E16" s="208" t="s">
        <v>177</v>
      </c>
      <c r="F16" s="252">
        <v>286.36</v>
      </c>
      <c r="G16" s="252">
        <v>8.25</v>
      </c>
      <c r="H16" s="252"/>
      <c r="I16" s="252">
        <v>12</v>
      </c>
      <c r="J16" s="252">
        <f>335+8</f>
        <v>343</v>
      </c>
      <c r="K16" s="242">
        <f t="shared" si="0"/>
        <v>0.10541823366478584</v>
      </c>
      <c r="L16" s="243">
        <v>1138323</v>
      </c>
      <c r="M16" s="243">
        <f>ROUND(F16*I16/G16,0)</f>
        <v>417</v>
      </c>
      <c r="N16" s="252"/>
      <c r="O16" s="252"/>
      <c r="P16" s="252"/>
      <c r="Q16" s="252"/>
      <c r="R16" s="252"/>
      <c r="S16" s="242">
        <f t="shared" si="2"/>
        <v>0</v>
      </c>
      <c r="T16" s="243">
        <v>328524</v>
      </c>
      <c r="U16" s="241"/>
      <c r="V16" s="252">
        <v>12</v>
      </c>
      <c r="W16" s="292">
        <v>343</v>
      </c>
      <c r="X16" s="163"/>
      <c r="Y16" s="163"/>
      <c r="Z16" s="51">
        <v>1244</v>
      </c>
    </row>
    <row r="17" spans="1:26" ht="38.25" customHeight="1">
      <c r="A17" s="360"/>
      <c r="B17" s="362"/>
      <c r="C17" s="49" t="s">
        <v>178</v>
      </c>
      <c r="D17" s="50" t="s">
        <v>179</v>
      </c>
      <c r="E17" s="208" t="s">
        <v>180</v>
      </c>
      <c r="F17" s="252"/>
      <c r="G17" s="252"/>
      <c r="H17" s="252"/>
      <c r="I17" s="252"/>
      <c r="J17" s="252"/>
      <c r="K17" s="242">
        <f t="shared" si="0"/>
        <v>0</v>
      </c>
      <c r="L17" s="243">
        <v>1138323</v>
      </c>
      <c r="M17" s="243"/>
      <c r="N17" s="252">
        <v>302.84</v>
      </c>
      <c r="O17" s="252">
        <v>7.98</v>
      </c>
      <c r="P17" s="252"/>
      <c r="Q17" s="252">
        <v>5</v>
      </c>
      <c r="R17" s="252">
        <f>190+2</f>
        <v>192</v>
      </c>
      <c r="S17" s="242">
        <f t="shared" si="2"/>
        <v>0.1521958821882115</v>
      </c>
      <c r="T17" s="243">
        <v>328524</v>
      </c>
      <c r="U17" s="241">
        <f>ROUND(Q17*N17/O17,)</f>
        <v>190</v>
      </c>
      <c r="V17" s="252">
        <v>5</v>
      </c>
      <c r="W17" s="292">
        <v>192</v>
      </c>
      <c r="X17" s="225"/>
      <c r="Y17" s="163"/>
      <c r="Z17" s="51">
        <v>379</v>
      </c>
    </row>
    <row r="18" spans="1:26" ht="25.5">
      <c r="A18" s="360"/>
      <c r="B18" s="362"/>
      <c r="C18" s="49" t="s">
        <v>181</v>
      </c>
      <c r="D18" s="50" t="s">
        <v>182</v>
      </c>
      <c r="E18" s="208" t="s">
        <v>183</v>
      </c>
      <c r="F18" s="252">
        <v>289.33</v>
      </c>
      <c r="G18" s="252">
        <v>7.32</v>
      </c>
      <c r="H18" s="252"/>
      <c r="I18" s="252"/>
      <c r="J18" s="252"/>
      <c r="K18" s="242">
        <f t="shared" si="0"/>
        <v>0</v>
      </c>
      <c r="L18" s="243">
        <v>1138323</v>
      </c>
      <c r="M18" s="243">
        <f>ROUND(F18*I18/G18,0)</f>
        <v>0</v>
      </c>
      <c r="N18" s="252"/>
      <c r="O18" s="252"/>
      <c r="P18" s="252"/>
      <c r="Q18" s="252"/>
      <c r="R18" s="252"/>
      <c r="S18" s="242">
        <f t="shared" si="2"/>
        <v>0</v>
      </c>
      <c r="T18" s="243">
        <v>328524</v>
      </c>
      <c r="U18" s="241"/>
      <c r="V18" s="252"/>
      <c r="W18" s="292">
        <v>0</v>
      </c>
      <c r="X18" s="163"/>
      <c r="Y18" s="163"/>
      <c r="Z18" s="51">
        <v>387</v>
      </c>
    </row>
    <row r="19" spans="1:26" ht="25.5" customHeight="1">
      <c r="A19" s="360"/>
      <c r="B19" s="362"/>
      <c r="C19" s="49" t="s">
        <v>184</v>
      </c>
      <c r="D19" s="50" t="s">
        <v>185</v>
      </c>
      <c r="E19" s="208" t="s">
        <v>186</v>
      </c>
      <c r="F19" s="252">
        <v>340.6</v>
      </c>
      <c r="G19" s="252">
        <v>9.73</v>
      </c>
      <c r="H19" s="252"/>
      <c r="I19" s="252">
        <v>20</v>
      </c>
      <c r="J19" s="252">
        <f>650+10</f>
        <v>660</v>
      </c>
      <c r="K19" s="242">
        <f t="shared" si="0"/>
        <v>0.1756970561079764</v>
      </c>
      <c r="L19" s="243">
        <v>1138323</v>
      </c>
      <c r="M19" s="243">
        <f>ROUND(F19*I19/G19,0)</f>
        <v>700</v>
      </c>
      <c r="N19" s="252"/>
      <c r="O19" s="252"/>
      <c r="P19" s="252"/>
      <c r="Q19" s="252"/>
      <c r="R19" s="252"/>
      <c r="S19" s="242">
        <f t="shared" si="2"/>
        <v>0</v>
      </c>
      <c r="T19" s="243">
        <v>328524</v>
      </c>
      <c r="U19" s="241"/>
      <c r="V19" s="252">
        <v>20</v>
      </c>
      <c r="W19" s="292">
        <v>660</v>
      </c>
      <c r="X19" s="163"/>
      <c r="Y19" s="163"/>
      <c r="Z19" s="51">
        <v>650</v>
      </c>
    </row>
    <row r="20" spans="1:26" ht="25.5">
      <c r="A20" s="360"/>
      <c r="B20" s="362"/>
      <c r="C20" s="49" t="s">
        <v>166</v>
      </c>
      <c r="D20" s="50" t="s">
        <v>167</v>
      </c>
      <c r="E20" s="208" t="s">
        <v>168</v>
      </c>
      <c r="F20" s="252">
        <v>333.8</v>
      </c>
      <c r="G20" s="252">
        <v>10.7</v>
      </c>
      <c r="H20" s="252"/>
      <c r="I20" s="252">
        <v>3</v>
      </c>
      <c r="J20" s="252">
        <f>102+7</f>
        <v>109</v>
      </c>
      <c r="K20" s="242">
        <f t="shared" si="0"/>
        <v>0.02635455841619646</v>
      </c>
      <c r="L20" s="243">
        <v>1138323</v>
      </c>
      <c r="M20" s="243">
        <f>ROUND(F20*I20/G20,0)</f>
        <v>94</v>
      </c>
      <c r="N20" s="252"/>
      <c r="O20" s="252"/>
      <c r="P20" s="252"/>
      <c r="Q20" s="252"/>
      <c r="R20" s="252"/>
      <c r="S20" s="242">
        <f t="shared" si="2"/>
        <v>0</v>
      </c>
      <c r="T20" s="243">
        <v>328524</v>
      </c>
      <c r="U20" s="241"/>
      <c r="V20" s="252">
        <v>3</v>
      </c>
      <c r="W20" s="292">
        <v>109</v>
      </c>
      <c r="X20" s="163"/>
      <c r="Y20" s="163"/>
      <c r="Z20" s="51">
        <v>135</v>
      </c>
    </row>
    <row r="21" spans="1:26" ht="114.75">
      <c r="A21" s="360"/>
      <c r="B21" s="366"/>
      <c r="C21" s="49" t="s">
        <v>187</v>
      </c>
      <c r="D21" s="50" t="s">
        <v>188</v>
      </c>
      <c r="E21" s="208" t="s">
        <v>189</v>
      </c>
      <c r="F21" s="243">
        <v>208.2</v>
      </c>
      <c r="G21" s="243">
        <v>7.28</v>
      </c>
      <c r="H21" s="243"/>
      <c r="I21" s="243"/>
      <c r="J21" s="243"/>
      <c r="K21" s="242">
        <f t="shared" si="0"/>
        <v>0</v>
      </c>
      <c r="L21" s="243">
        <v>1138323</v>
      </c>
      <c r="M21" s="243"/>
      <c r="N21" s="243"/>
      <c r="O21" s="243"/>
      <c r="P21" s="243"/>
      <c r="Q21" s="243"/>
      <c r="R21" s="243"/>
      <c r="S21" s="242">
        <f t="shared" si="2"/>
        <v>0</v>
      </c>
      <c r="T21" s="243">
        <v>328524</v>
      </c>
      <c r="U21" s="241"/>
      <c r="V21" s="243">
        <v>0</v>
      </c>
      <c r="W21" s="293"/>
      <c r="X21" s="163"/>
      <c r="Y21" s="163"/>
      <c r="Z21" s="51">
        <v>246</v>
      </c>
    </row>
    <row r="22" spans="1:26" ht="15.75">
      <c r="A22" s="360"/>
      <c r="B22" s="364" t="s">
        <v>5</v>
      </c>
      <c r="C22" s="364"/>
      <c r="D22" s="364"/>
      <c r="E22" s="364"/>
      <c r="F22" s="243"/>
      <c r="G22" s="243"/>
      <c r="H22" s="243">
        <f aca="true" t="shared" si="3" ref="H22:R22">H21+H20+H19+H18+H17+H16+H15</f>
        <v>0</v>
      </c>
      <c r="I22" s="243">
        <f t="shared" si="3"/>
        <v>35</v>
      </c>
      <c r="J22" s="243">
        <f t="shared" si="3"/>
        <v>1112</v>
      </c>
      <c r="K22" s="242">
        <f t="shared" si="0"/>
        <v>0.30746984818895867</v>
      </c>
      <c r="L22" s="243">
        <v>1138323</v>
      </c>
      <c r="M22" s="243"/>
      <c r="N22" s="243"/>
      <c r="O22" s="243"/>
      <c r="P22" s="243">
        <f t="shared" si="3"/>
        <v>0</v>
      </c>
      <c r="Q22" s="243">
        <f t="shared" si="3"/>
        <v>5</v>
      </c>
      <c r="R22" s="243">
        <f t="shared" si="3"/>
        <v>192</v>
      </c>
      <c r="S22" s="242">
        <f t="shared" si="2"/>
        <v>0.1521958821882115</v>
      </c>
      <c r="T22" s="243">
        <v>328524</v>
      </c>
      <c r="U22" s="241"/>
      <c r="V22" s="243">
        <v>40</v>
      </c>
      <c r="W22" s="301">
        <v>1304</v>
      </c>
      <c r="X22" s="163"/>
      <c r="Y22" s="61">
        <f>Y21+Y20+Y19+Y18+Y17+Y16+Y15</f>
        <v>0</v>
      </c>
      <c r="Z22" s="61">
        <f>Z21+Z20+Z19+Z18+Z17+Z16+Z15</f>
        <v>3197</v>
      </c>
    </row>
    <row r="23" spans="1:26" ht="25.5" customHeight="1">
      <c r="A23" s="360" t="s">
        <v>28</v>
      </c>
      <c r="B23" s="132" t="s">
        <v>190</v>
      </c>
      <c r="C23" s="49" t="s">
        <v>191</v>
      </c>
      <c r="D23" s="50" t="s">
        <v>192</v>
      </c>
      <c r="E23" s="208" t="s">
        <v>193</v>
      </c>
      <c r="F23" s="243">
        <v>295.75</v>
      </c>
      <c r="G23" s="243">
        <v>4.47</v>
      </c>
      <c r="H23" s="243"/>
      <c r="I23" s="243"/>
      <c r="J23" s="243"/>
      <c r="K23" s="242">
        <f t="shared" si="0"/>
        <v>0</v>
      </c>
      <c r="L23" s="243">
        <v>1138323</v>
      </c>
      <c r="M23" s="243"/>
      <c r="N23" s="243"/>
      <c r="O23" s="243"/>
      <c r="P23" s="243"/>
      <c r="Q23" s="243"/>
      <c r="R23" s="243"/>
      <c r="S23" s="242">
        <f t="shared" si="2"/>
        <v>0</v>
      </c>
      <c r="T23" s="243">
        <v>328524</v>
      </c>
      <c r="U23" s="241"/>
      <c r="V23" s="243"/>
      <c r="W23" s="293"/>
      <c r="X23" s="163"/>
      <c r="Y23" s="163"/>
      <c r="Z23" s="51">
        <v>1312</v>
      </c>
    </row>
    <row r="24" spans="1:26" ht="15.75">
      <c r="A24" s="360"/>
      <c r="B24" s="354" t="s">
        <v>5</v>
      </c>
      <c r="C24" s="354"/>
      <c r="D24" s="354"/>
      <c r="E24" s="354"/>
      <c r="F24" s="243"/>
      <c r="G24" s="243"/>
      <c r="H24" s="243"/>
      <c r="I24" s="243"/>
      <c r="J24" s="243"/>
      <c r="K24" s="242">
        <f t="shared" si="0"/>
        <v>0</v>
      </c>
      <c r="L24" s="243">
        <v>1138323</v>
      </c>
      <c r="M24" s="243"/>
      <c r="N24" s="243"/>
      <c r="O24" s="243"/>
      <c r="P24" s="243"/>
      <c r="Q24" s="243"/>
      <c r="R24" s="243"/>
      <c r="S24" s="242">
        <f t="shared" si="2"/>
        <v>0</v>
      </c>
      <c r="T24" s="243">
        <v>328524</v>
      </c>
      <c r="U24" s="241"/>
      <c r="V24" s="243"/>
      <c r="W24" s="293"/>
      <c r="X24" s="163"/>
      <c r="Y24" s="163"/>
      <c r="Z24" s="60">
        <f>Z23</f>
        <v>1312</v>
      </c>
    </row>
    <row r="25" spans="1:26" ht="25.5" customHeight="1">
      <c r="A25" s="360" t="s">
        <v>29</v>
      </c>
      <c r="B25" s="365" t="s">
        <v>194</v>
      </c>
      <c r="C25" s="65" t="s">
        <v>10</v>
      </c>
      <c r="D25" s="66" t="s">
        <v>195</v>
      </c>
      <c r="E25" s="211" t="s">
        <v>11</v>
      </c>
      <c r="F25" s="243">
        <v>346.45</v>
      </c>
      <c r="G25" s="243">
        <v>14.87</v>
      </c>
      <c r="H25" s="243"/>
      <c r="I25" s="243"/>
      <c r="J25" s="243"/>
      <c r="K25" s="242">
        <f t="shared" si="0"/>
        <v>0</v>
      </c>
      <c r="L25" s="243">
        <v>1138323</v>
      </c>
      <c r="M25" s="243"/>
      <c r="N25" s="243"/>
      <c r="O25" s="243"/>
      <c r="P25" s="243"/>
      <c r="Q25" s="243"/>
      <c r="R25" s="243"/>
      <c r="S25" s="242">
        <f t="shared" si="2"/>
        <v>0</v>
      </c>
      <c r="T25" s="243">
        <v>328524</v>
      </c>
      <c r="U25" s="241"/>
      <c r="V25" s="243"/>
      <c r="W25" s="293"/>
      <c r="X25" s="163"/>
      <c r="Y25" s="163"/>
      <c r="Z25" s="67">
        <v>7242</v>
      </c>
    </row>
    <row r="26" spans="1:26" ht="25.5">
      <c r="A26" s="360"/>
      <c r="B26" s="362"/>
      <c r="C26" s="49"/>
      <c r="D26" s="50"/>
      <c r="E26" s="212" t="s">
        <v>38</v>
      </c>
      <c r="F26" s="243"/>
      <c r="G26" s="243"/>
      <c r="H26" s="243"/>
      <c r="I26" s="243"/>
      <c r="J26" s="243"/>
      <c r="K26" s="242">
        <f t="shared" si="0"/>
        <v>0</v>
      </c>
      <c r="L26" s="243">
        <v>1138323</v>
      </c>
      <c r="M26" s="243"/>
      <c r="N26" s="243"/>
      <c r="O26" s="243"/>
      <c r="P26" s="243"/>
      <c r="Q26" s="243"/>
      <c r="R26" s="243"/>
      <c r="S26" s="242">
        <f t="shared" si="2"/>
        <v>0</v>
      </c>
      <c r="T26" s="243">
        <v>328524</v>
      </c>
      <c r="U26" s="241"/>
      <c r="V26" s="243"/>
      <c r="W26" s="293"/>
      <c r="X26" s="163"/>
      <c r="Y26" s="163"/>
      <c r="Z26" s="51">
        <v>7242</v>
      </c>
    </row>
    <row r="27" spans="1:26" ht="25.5" customHeight="1">
      <c r="A27" s="360"/>
      <c r="B27" s="362"/>
      <c r="C27" s="65" t="s">
        <v>196</v>
      </c>
      <c r="D27" s="66" t="s">
        <v>197</v>
      </c>
      <c r="E27" s="211" t="s">
        <v>198</v>
      </c>
      <c r="F27" s="243">
        <v>349.54</v>
      </c>
      <c r="G27" s="243">
        <v>32.2</v>
      </c>
      <c r="H27" s="243"/>
      <c r="I27" s="243"/>
      <c r="J27" s="243"/>
      <c r="K27" s="242">
        <f t="shared" si="0"/>
        <v>0</v>
      </c>
      <c r="L27" s="243">
        <v>1138323</v>
      </c>
      <c r="M27" s="243"/>
      <c r="N27" s="243"/>
      <c r="O27" s="243"/>
      <c r="P27" s="243"/>
      <c r="Q27" s="243"/>
      <c r="R27" s="243"/>
      <c r="S27" s="242">
        <f t="shared" si="2"/>
        <v>0</v>
      </c>
      <c r="T27" s="243">
        <v>328524</v>
      </c>
      <c r="U27" s="241"/>
      <c r="V27" s="243"/>
      <c r="W27" s="293"/>
      <c r="X27" s="163"/>
      <c r="Y27" s="163"/>
      <c r="Z27" s="67">
        <v>740</v>
      </c>
    </row>
    <row r="28" spans="1:26" ht="25.5">
      <c r="A28" s="360"/>
      <c r="B28" s="366"/>
      <c r="C28" s="103"/>
      <c r="D28" s="104"/>
      <c r="E28" s="213" t="s">
        <v>38</v>
      </c>
      <c r="F28" s="243"/>
      <c r="G28" s="243"/>
      <c r="H28" s="243"/>
      <c r="I28" s="243"/>
      <c r="J28" s="243"/>
      <c r="K28" s="242">
        <f t="shared" si="0"/>
        <v>0</v>
      </c>
      <c r="L28" s="243">
        <v>1138323</v>
      </c>
      <c r="M28" s="243"/>
      <c r="N28" s="243"/>
      <c r="O28" s="243"/>
      <c r="P28" s="243"/>
      <c r="Q28" s="243"/>
      <c r="R28" s="243"/>
      <c r="S28" s="242">
        <f t="shared" si="2"/>
        <v>0</v>
      </c>
      <c r="T28" s="243">
        <v>328524</v>
      </c>
      <c r="U28" s="241"/>
      <c r="V28" s="243"/>
      <c r="W28" s="293"/>
      <c r="X28" s="163"/>
      <c r="Y28" s="163"/>
      <c r="Z28" s="83">
        <v>300</v>
      </c>
    </row>
    <row r="29" spans="1:26" ht="15" customHeight="1">
      <c r="A29" s="360"/>
      <c r="B29" s="354" t="s">
        <v>5</v>
      </c>
      <c r="C29" s="354"/>
      <c r="D29" s="354"/>
      <c r="E29" s="354"/>
      <c r="F29" s="243"/>
      <c r="G29" s="243"/>
      <c r="H29" s="243"/>
      <c r="I29" s="243"/>
      <c r="J29" s="243"/>
      <c r="K29" s="242">
        <f t="shared" si="0"/>
        <v>0</v>
      </c>
      <c r="L29" s="243">
        <v>1138323</v>
      </c>
      <c r="M29" s="243"/>
      <c r="N29" s="243"/>
      <c r="O29" s="243"/>
      <c r="P29" s="243"/>
      <c r="Q29" s="243"/>
      <c r="R29" s="243"/>
      <c r="S29" s="242">
        <f t="shared" si="2"/>
        <v>0</v>
      </c>
      <c r="T29" s="243">
        <v>328524</v>
      </c>
      <c r="U29" s="241"/>
      <c r="V29" s="243"/>
      <c r="W29" s="293"/>
      <c r="X29" s="163"/>
      <c r="Y29" s="163"/>
      <c r="Z29" s="60">
        <f>Z27+Z25</f>
        <v>7982</v>
      </c>
    </row>
    <row r="30" spans="1:26" ht="25.5">
      <c r="A30" s="360" t="s">
        <v>30</v>
      </c>
      <c r="B30" s="368" t="s">
        <v>199</v>
      </c>
      <c r="C30" s="195" t="s">
        <v>13</v>
      </c>
      <c r="D30" s="197" t="s">
        <v>200</v>
      </c>
      <c r="E30" s="208" t="s">
        <v>201</v>
      </c>
      <c r="F30" s="243">
        <v>266.82</v>
      </c>
      <c r="G30" s="243">
        <v>11.42</v>
      </c>
      <c r="H30" s="241">
        <v>2</v>
      </c>
      <c r="I30" s="241">
        <v>36</v>
      </c>
      <c r="J30" s="241">
        <v>765</v>
      </c>
      <c r="K30" s="242">
        <f t="shared" si="0"/>
        <v>0.3162547009943575</v>
      </c>
      <c r="L30" s="243">
        <v>1138323</v>
      </c>
      <c r="M30" s="243">
        <f>ROUND(F30*I30/G30,0)</f>
        <v>841</v>
      </c>
      <c r="N30" s="243">
        <v>266.82</v>
      </c>
      <c r="O30" s="243">
        <v>11.42</v>
      </c>
      <c r="P30" s="241">
        <v>2</v>
      </c>
      <c r="Q30" s="241">
        <v>14</v>
      </c>
      <c r="R30" s="241">
        <v>450</v>
      </c>
      <c r="S30" s="242">
        <f t="shared" si="2"/>
        <v>0.42614847012699225</v>
      </c>
      <c r="T30" s="243">
        <v>328524</v>
      </c>
      <c r="U30" s="241">
        <f>ROUND(Q30*N30/O30,)</f>
        <v>327</v>
      </c>
      <c r="V30" s="241">
        <v>50</v>
      </c>
      <c r="W30" s="291">
        <v>1215</v>
      </c>
      <c r="X30" s="163"/>
      <c r="Y30" s="163"/>
      <c r="Z30" s="51">
        <v>1183</v>
      </c>
    </row>
    <row r="31" spans="1:26" ht="63.75" customHeight="1">
      <c r="A31" s="360"/>
      <c r="B31" s="369"/>
      <c r="C31" s="199"/>
      <c r="D31" s="201"/>
      <c r="E31" s="203" t="s">
        <v>39</v>
      </c>
      <c r="F31" s="243"/>
      <c r="G31" s="243"/>
      <c r="H31" s="243"/>
      <c r="I31" s="243"/>
      <c r="J31" s="243"/>
      <c r="K31" s="242">
        <f t="shared" si="0"/>
        <v>0</v>
      </c>
      <c r="L31" s="243">
        <v>1138323</v>
      </c>
      <c r="M31" s="243"/>
      <c r="N31" s="243"/>
      <c r="O31" s="243"/>
      <c r="P31" s="243"/>
      <c r="Q31" s="243"/>
      <c r="R31" s="243"/>
      <c r="S31" s="242">
        <f t="shared" si="2"/>
        <v>0</v>
      </c>
      <c r="T31" s="243">
        <v>328524</v>
      </c>
      <c r="U31" s="241"/>
      <c r="V31" s="243"/>
      <c r="W31" s="293"/>
      <c r="X31" s="163"/>
      <c r="Y31" s="163"/>
      <c r="Z31" s="68"/>
    </row>
    <row r="32" spans="1:26" ht="63.75">
      <c r="A32" s="360"/>
      <c r="B32" s="370"/>
      <c r="C32" s="199"/>
      <c r="D32" s="201"/>
      <c r="E32" s="203" t="s">
        <v>40</v>
      </c>
      <c r="F32" s="243"/>
      <c r="G32" s="243"/>
      <c r="H32" s="243"/>
      <c r="I32" s="243"/>
      <c r="J32" s="243"/>
      <c r="K32" s="242">
        <f t="shared" si="0"/>
        <v>0</v>
      </c>
      <c r="L32" s="243">
        <v>1138323</v>
      </c>
      <c r="M32" s="243"/>
      <c r="N32" s="243"/>
      <c r="O32" s="243"/>
      <c r="P32" s="243"/>
      <c r="Q32" s="243"/>
      <c r="R32" s="243"/>
      <c r="S32" s="242">
        <f t="shared" si="2"/>
        <v>0</v>
      </c>
      <c r="T32" s="243">
        <v>328524</v>
      </c>
      <c r="U32" s="241"/>
      <c r="V32" s="243"/>
      <c r="W32" s="293"/>
      <c r="X32" s="163"/>
      <c r="Y32" s="163"/>
      <c r="Z32" s="68"/>
    </row>
    <row r="33" spans="1:26" ht="15" customHeight="1">
      <c r="A33" s="360"/>
      <c r="B33" s="354" t="s">
        <v>5</v>
      </c>
      <c r="C33" s="354"/>
      <c r="D33" s="354"/>
      <c r="E33" s="354"/>
      <c r="F33" s="243"/>
      <c r="G33" s="243"/>
      <c r="H33" s="243"/>
      <c r="I33" s="243">
        <f>I30</f>
        <v>36</v>
      </c>
      <c r="J33" s="243">
        <f>J30</f>
        <v>765</v>
      </c>
      <c r="K33" s="242">
        <f t="shared" si="0"/>
        <v>0.3162547009943575</v>
      </c>
      <c r="L33" s="243">
        <v>1138323</v>
      </c>
      <c r="M33" s="243"/>
      <c r="N33" s="243"/>
      <c r="O33" s="243"/>
      <c r="P33" s="243"/>
      <c r="Q33" s="243">
        <f>Q30</f>
        <v>14</v>
      </c>
      <c r="R33" s="243">
        <f>R30</f>
        <v>450</v>
      </c>
      <c r="S33" s="242">
        <f t="shared" si="2"/>
        <v>0.42614847012699225</v>
      </c>
      <c r="T33" s="243">
        <v>328524</v>
      </c>
      <c r="U33" s="241"/>
      <c r="V33" s="243">
        <v>50</v>
      </c>
      <c r="W33" s="301">
        <v>1215</v>
      </c>
      <c r="X33" s="163"/>
      <c r="Y33" s="163"/>
      <c r="Z33" s="288"/>
    </row>
    <row r="34" spans="1:26" ht="25.5">
      <c r="A34" s="360" t="s">
        <v>31</v>
      </c>
      <c r="B34" s="365" t="s">
        <v>202</v>
      </c>
      <c r="C34" s="49" t="s">
        <v>14</v>
      </c>
      <c r="D34" s="50" t="s">
        <v>203</v>
      </c>
      <c r="E34" s="208" t="s">
        <v>204</v>
      </c>
      <c r="F34" s="243"/>
      <c r="G34" s="243"/>
      <c r="H34" s="243"/>
      <c r="I34" s="243"/>
      <c r="J34" s="243"/>
      <c r="K34" s="242"/>
      <c r="L34" s="243">
        <v>0</v>
      </c>
      <c r="M34" s="243"/>
      <c r="N34" s="243">
        <v>137.3</v>
      </c>
      <c r="O34" s="243">
        <v>9.81</v>
      </c>
      <c r="P34" s="243"/>
      <c r="Q34" s="243"/>
      <c r="R34" s="243"/>
      <c r="S34" s="242">
        <f t="shared" si="2"/>
        <v>0</v>
      </c>
      <c r="T34" s="243">
        <v>328524</v>
      </c>
      <c r="U34" s="241">
        <f aca="true" t="shared" si="4" ref="U34:U40">ROUND(Q34*N34/O34,)</f>
        <v>0</v>
      </c>
      <c r="V34" s="243"/>
      <c r="W34" s="293"/>
      <c r="X34" s="163"/>
      <c r="Y34" s="163"/>
      <c r="Z34" s="288"/>
    </row>
    <row r="35" spans="1:26" ht="25.5" customHeight="1">
      <c r="A35" s="360"/>
      <c r="B35" s="362"/>
      <c r="C35" s="49" t="s">
        <v>6</v>
      </c>
      <c r="D35" s="50" t="s">
        <v>205</v>
      </c>
      <c r="E35" s="208" t="s">
        <v>206</v>
      </c>
      <c r="F35" s="243"/>
      <c r="G35" s="243"/>
      <c r="H35" s="243"/>
      <c r="I35" s="243"/>
      <c r="J35" s="243"/>
      <c r="K35" s="242"/>
      <c r="L35" s="243">
        <v>0</v>
      </c>
      <c r="M35" s="243"/>
      <c r="N35" s="243">
        <v>190.4</v>
      </c>
      <c r="O35" s="243">
        <v>5.84</v>
      </c>
      <c r="P35" s="243"/>
      <c r="Q35" s="243"/>
      <c r="R35" s="243"/>
      <c r="S35" s="242">
        <f t="shared" si="2"/>
        <v>0</v>
      </c>
      <c r="T35" s="243">
        <v>328524</v>
      </c>
      <c r="U35" s="241">
        <f t="shared" si="4"/>
        <v>0</v>
      </c>
      <c r="V35" s="243"/>
      <c r="W35" s="293"/>
      <c r="X35" s="163"/>
      <c r="Y35" s="163"/>
      <c r="Z35" s="60">
        <f>Z30</f>
        <v>1183</v>
      </c>
    </row>
    <row r="36" spans="1:26" ht="25.5">
      <c r="A36" s="360"/>
      <c r="B36" s="362"/>
      <c r="C36" s="49" t="s">
        <v>3</v>
      </c>
      <c r="D36" s="50" t="s">
        <v>162</v>
      </c>
      <c r="E36" s="208" t="s">
        <v>163</v>
      </c>
      <c r="F36" s="243"/>
      <c r="G36" s="243"/>
      <c r="H36" s="243"/>
      <c r="I36" s="243"/>
      <c r="J36" s="243"/>
      <c r="K36" s="242"/>
      <c r="L36" s="243">
        <v>0</v>
      </c>
      <c r="M36" s="243"/>
      <c r="N36" s="243">
        <v>318.2</v>
      </c>
      <c r="O36" s="243">
        <v>7.8</v>
      </c>
      <c r="P36" s="243"/>
      <c r="Q36" s="243"/>
      <c r="R36" s="243"/>
      <c r="S36" s="242">
        <f t="shared" si="2"/>
        <v>0</v>
      </c>
      <c r="T36" s="243">
        <v>328524</v>
      </c>
      <c r="U36" s="241">
        <f t="shared" si="4"/>
        <v>0</v>
      </c>
      <c r="V36" s="243"/>
      <c r="W36" s="293"/>
      <c r="X36" s="163"/>
      <c r="Y36" s="163"/>
      <c r="Z36" s="51">
        <v>278</v>
      </c>
    </row>
    <row r="37" spans="1:26" ht="25.5" customHeight="1">
      <c r="A37" s="360"/>
      <c r="B37" s="362"/>
      <c r="C37" s="49" t="s">
        <v>4</v>
      </c>
      <c r="D37" s="50" t="s">
        <v>164</v>
      </c>
      <c r="E37" s="208" t="s">
        <v>165</v>
      </c>
      <c r="F37" s="243"/>
      <c r="G37" s="243"/>
      <c r="H37" s="243"/>
      <c r="I37" s="243"/>
      <c r="J37" s="243"/>
      <c r="K37" s="242"/>
      <c r="L37" s="243">
        <v>0</v>
      </c>
      <c r="M37" s="243"/>
      <c r="N37" s="243">
        <v>294.77</v>
      </c>
      <c r="O37" s="243">
        <v>8.21</v>
      </c>
      <c r="P37" s="243"/>
      <c r="Q37" s="243"/>
      <c r="R37" s="243"/>
      <c r="S37" s="242">
        <f t="shared" si="2"/>
        <v>0</v>
      </c>
      <c r="T37" s="243">
        <v>328524</v>
      </c>
      <c r="U37" s="241">
        <f t="shared" si="4"/>
        <v>0</v>
      </c>
      <c r="V37" s="243"/>
      <c r="W37" s="293"/>
      <c r="X37" s="163"/>
      <c r="Y37" s="163"/>
      <c r="Z37" s="51">
        <v>378</v>
      </c>
    </row>
    <row r="38" spans="1:26" ht="38.25">
      <c r="A38" s="360"/>
      <c r="B38" s="362"/>
      <c r="C38" s="49" t="s">
        <v>178</v>
      </c>
      <c r="D38" s="50" t="s">
        <v>179</v>
      </c>
      <c r="E38" s="208" t="s">
        <v>180</v>
      </c>
      <c r="F38" s="246"/>
      <c r="G38" s="241"/>
      <c r="H38" s="241"/>
      <c r="I38" s="241"/>
      <c r="J38" s="241"/>
      <c r="K38" s="242"/>
      <c r="L38" s="243">
        <v>0</v>
      </c>
      <c r="M38" s="243"/>
      <c r="N38" s="243">
        <v>320.7</v>
      </c>
      <c r="O38" s="243">
        <v>866</v>
      </c>
      <c r="P38" s="241">
        <v>1</v>
      </c>
      <c r="Q38" s="241">
        <v>20</v>
      </c>
      <c r="R38" s="241">
        <v>968</v>
      </c>
      <c r="S38" s="242">
        <f t="shared" si="2"/>
        <v>0.608783528752846</v>
      </c>
      <c r="T38" s="243">
        <v>328524</v>
      </c>
      <c r="U38" s="241">
        <f t="shared" si="4"/>
        <v>7</v>
      </c>
      <c r="V38" s="241">
        <v>20</v>
      </c>
      <c r="W38" s="291">
        <v>968</v>
      </c>
      <c r="X38" s="163"/>
      <c r="Y38" s="163"/>
      <c r="Z38" s="51">
        <v>654</v>
      </c>
    </row>
    <row r="39" spans="1:26" ht="15" customHeight="1">
      <c r="A39" s="360"/>
      <c r="B39" s="354" t="s">
        <v>5</v>
      </c>
      <c r="C39" s="354"/>
      <c r="D39" s="354"/>
      <c r="E39" s="354"/>
      <c r="F39" s="243">
        <f aca="true" t="shared" si="5" ref="F39:R39">F38+F37+F36+F35+F34</f>
        <v>0</v>
      </c>
      <c r="G39" s="243">
        <f t="shared" si="5"/>
        <v>0</v>
      </c>
      <c r="H39" s="243">
        <f t="shared" si="5"/>
        <v>0</v>
      </c>
      <c r="I39" s="243">
        <f t="shared" si="5"/>
        <v>0</v>
      </c>
      <c r="J39" s="243">
        <f t="shared" si="5"/>
        <v>0</v>
      </c>
      <c r="K39" s="242"/>
      <c r="L39" s="243">
        <v>0</v>
      </c>
      <c r="M39" s="243"/>
      <c r="N39" s="243">
        <f t="shared" si="5"/>
        <v>1261.3700000000001</v>
      </c>
      <c r="O39" s="243">
        <f t="shared" si="5"/>
        <v>897.66</v>
      </c>
      <c r="P39" s="243">
        <f t="shared" si="5"/>
        <v>1</v>
      </c>
      <c r="Q39" s="243">
        <f t="shared" si="5"/>
        <v>20</v>
      </c>
      <c r="R39" s="243">
        <f t="shared" si="5"/>
        <v>968</v>
      </c>
      <c r="S39" s="242">
        <f t="shared" si="2"/>
        <v>0.608783528752846</v>
      </c>
      <c r="T39" s="243">
        <v>328524</v>
      </c>
      <c r="U39" s="241">
        <f t="shared" si="4"/>
        <v>28</v>
      </c>
      <c r="V39" s="243">
        <v>20</v>
      </c>
      <c r="W39" s="293">
        <v>968</v>
      </c>
      <c r="X39" s="163"/>
      <c r="Y39" s="163"/>
      <c r="Z39" s="83">
        <v>119</v>
      </c>
    </row>
    <row r="40" spans="1:26" ht="25.5">
      <c r="A40" s="360" t="s">
        <v>32</v>
      </c>
      <c r="B40" s="132" t="s">
        <v>208</v>
      </c>
      <c r="C40" s="49" t="s">
        <v>166</v>
      </c>
      <c r="D40" s="50" t="s">
        <v>167</v>
      </c>
      <c r="E40" s="208" t="s">
        <v>168</v>
      </c>
      <c r="F40" s="243">
        <v>350.17</v>
      </c>
      <c r="G40" s="243">
        <v>8.23</v>
      </c>
      <c r="H40" s="243"/>
      <c r="I40" s="243"/>
      <c r="J40" s="243"/>
      <c r="K40" s="242">
        <f aca="true" t="shared" si="6" ref="K40:K71">I40/L40*10000</f>
        <v>0</v>
      </c>
      <c r="L40" s="243">
        <v>1138323</v>
      </c>
      <c r="M40" s="243">
        <f>ROUND(F40*I40/G40,0)</f>
        <v>0</v>
      </c>
      <c r="N40" s="243">
        <v>350.17</v>
      </c>
      <c r="O40" s="243">
        <v>8.23</v>
      </c>
      <c r="P40" s="243"/>
      <c r="Q40" s="243"/>
      <c r="R40" s="243"/>
      <c r="S40" s="242"/>
      <c r="T40" s="243"/>
      <c r="U40" s="241">
        <f t="shared" si="4"/>
        <v>0</v>
      </c>
      <c r="V40" s="243"/>
      <c r="W40" s="293"/>
      <c r="X40" s="163"/>
      <c r="Y40" s="163"/>
      <c r="Z40" s="51">
        <v>968</v>
      </c>
    </row>
    <row r="41" spans="1:26" ht="15" customHeight="1">
      <c r="A41" s="360"/>
      <c r="B41" s="354" t="s">
        <v>5</v>
      </c>
      <c r="C41" s="354"/>
      <c r="D41" s="354"/>
      <c r="E41" s="354"/>
      <c r="F41" s="243"/>
      <c r="G41" s="243"/>
      <c r="H41" s="243"/>
      <c r="I41" s="243"/>
      <c r="J41" s="243"/>
      <c r="K41" s="242">
        <f t="shared" si="6"/>
        <v>0</v>
      </c>
      <c r="L41" s="243">
        <v>1138323</v>
      </c>
      <c r="M41" s="243"/>
      <c r="N41" s="243"/>
      <c r="O41" s="243"/>
      <c r="P41" s="243"/>
      <c r="Q41" s="243"/>
      <c r="R41" s="243"/>
      <c r="S41" s="242"/>
      <c r="T41" s="243"/>
      <c r="U41" s="241"/>
      <c r="V41" s="243"/>
      <c r="W41" s="293"/>
      <c r="X41" s="163"/>
      <c r="Y41" s="163"/>
      <c r="Z41" s="60">
        <f>Z40+Z39+Z38+Z37+Z36</f>
        <v>2397</v>
      </c>
    </row>
    <row r="42" spans="1:26" ht="25.5">
      <c r="A42" s="360" t="s">
        <v>33</v>
      </c>
      <c r="B42" s="132" t="s">
        <v>209</v>
      </c>
      <c r="C42" s="49" t="s">
        <v>210</v>
      </c>
      <c r="D42" s="50" t="s">
        <v>211</v>
      </c>
      <c r="E42" s="208" t="s">
        <v>212</v>
      </c>
      <c r="F42" s="241">
        <v>319.23</v>
      </c>
      <c r="G42" s="241">
        <v>12.07</v>
      </c>
      <c r="H42" s="241">
        <v>2</v>
      </c>
      <c r="I42" s="241">
        <v>14</v>
      </c>
      <c r="J42" s="241">
        <v>805</v>
      </c>
      <c r="K42" s="242">
        <f t="shared" si="6"/>
        <v>0.12298793927558348</v>
      </c>
      <c r="L42" s="243">
        <v>1138323</v>
      </c>
      <c r="M42" s="243">
        <f>ROUND(F42*I42/G42,0)</f>
        <v>370</v>
      </c>
      <c r="N42" s="241">
        <v>319.23</v>
      </c>
      <c r="O42" s="241">
        <v>12.07</v>
      </c>
      <c r="P42" s="241">
        <v>2</v>
      </c>
      <c r="Q42" s="241">
        <v>1</v>
      </c>
      <c r="R42" s="241">
        <v>10</v>
      </c>
      <c r="S42" s="242"/>
      <c r="T42" s="241"/>
      <c r="U42" s="241">
        <f>ROUND(Q42*N42/O42,)</f>
        <v>26</v>
      </c>
      <c r="V42" s="241">
        <v>15</v>
      </c>
      <c r="W42" s="291">
        <v>815</v>
      </c>
      <c r="X42" s="163"/>
      <c r="Y42" s="163"/>
      <c r="Z42" s="51">
        <v>510</v>
      </c>
    </row>
    <row r="43" spans="1:26" ht="15" customHeight="1">
      <c r="A43" s="360"/>
      <c r="B43" s="354" t="s">
        <v>5</v>
      </c>
      <c r="C43" s="354"/>
      <c r="D43" s="354"/>
      <c r="E43" s="354"/>
      <c r="F43" s="243"/>
      <c r="G43" s="243"/>
      <c r="H43" s="243"/>
      <c r="I43" s="243">
        <f>I42</f>
        <v>14</v>
      </c>
      <c r="J43" s="243">
        <f>J42</f>
        <v>805</v>
      </c>
      <c r="K43" s="242">
        <f t="shared" si="6"/>
        <v>0.12298793927558348</v>
      </c>
      <c r="L43" s="243">
        <v>1138323</v>
      </c>
      <c r="M43" s="243"/>
      <c r="N43" s="243"/>
      <c r="O43" s="243"/>
      <c r="P43" s="243"/>
      <c r="Q43" s="243">
        <f>Q42</f>
        <v>1</v>
      </c>
      <c r="R43" s="243">
        <f>R42</f>
        <v>10</v>
      </c>
      <c r="S43" s="242"/>
      <c r="T43" s="243"/>
      <c r="U43" s="241"/>
      <c r="V43" s="243">
        <v>15</v>
      </c>
      <c r="W43" s="293">
        <v>815</v>
      </c>
      <c r="X43" s="163"/>
      <c r="Y43" s="163"/>
      <c r="Z43" s="60">
        <f>Z42</f>
        <v>510</v>
      </c>
    </row>
    <row r="44" spans="1:26" ht="25.5">
      <c r="A44" s="360" t="s">
        <v>34</v>
      </c>
      <c r="B44" s="368" t="s">
        <v>213</v>
      </c>
      <c r="C44" s="49" t="s">
        <v>3</v>
      </c>
      <c r="D44" s="50" t="s">
        <v>162</v>
      </c>
      <c r="E44" s="208" t="s">
        <v>163</v>
      </c>
      <c r="F44" s="243">
        <v>338.36</v>
      </c>
      <c r="G44" s="243">
        <v>11.7</v>
      </c>
      <c r="H44" s="243"/>
      <c r="I44" s="243"/>
      <c r="J44" s="243"/>
      <c r="K44" s="242">
        <f t="shared" si="6"/>
        <v>0</v>
      </c>
      <c r="L44" s="243">
        <v>8920</v>
      </c>
      <c r="M44" s="243">
        <f>ROUND(F44*I44/G44,0)</f>
        <v>0</v>
      </c>
      <c r="N44" s="243">
        <v>338.36</v>
      </c>
      <c r="O44" s="243">
        <v>11.7</v>
      </c>
      <c r="P44" s="243"/>
      <c r="Q44" s="243"/>
      <c r="R44" s="243"/>
      <c r="S44" s="242"/>
      <c r="T44" s="243"/>
      <c r="U44" s="241">
        <f>ROUND(Q44*N44/O44,)</f>
        <v>0</v>
      </c>
      <c r="V44" s="243"/>
      <c r="W44" s="293"/>
      <c r="X44" s="163"/>
      <c r="Y44" s="163"/>
      <c r="Z44" s="51">
        <v>1240</v>
      </c>
    </row>
    <row r="45" spans="1:26" ht="25.5" customHeight="1">
      <c r="A45" s="360"/>
      <c r="B45" s="369"/>
      <c r="C45" s="49" t="s">
        <v>166</v>
      </c>
      <c r="D45" s="50" t="s">
        <v>167</v>
      </c>
      <c r="E45" s="208" t="s">
        <v>168</v>
      </c>
      <c r="F45" s="243">
        <v>298.87</v>
      </c>
      <c r="G45" s="243">
        <v>10.08</v>
      </c>
      <c r="H45" s="243"/>
      <c r="I45" s="243"/>
      <c r="J45" s="243"/>
      <c r="K45" s="242">
        <f t="shared" si="6"/>
        <v>0</v>
      </c>
      <c r="L45" s="243">
        <v>8920</v>
      </c>
      <c r="M45" s="243">
        <f>ROUND(F45*I45/G45,0)</f>
        <v>0</v>
      </c>
      <c r="N45" s="243">
        <v>298.87</v>
      </c>
      <c r="O45" s="243">
        <v>10.08</v>
      </c>
      <c r="P45" s="243"/>
      <c r="Q45" s="243"/>
      <c r="R45" s="243"/>
      <c r="S45" s="242"/>
      <c r="T45" s="243"/>
      <c r="U45" s="241">
        <f>ROUND(Q45*N45/O45,)</f>
        <v>0</v>
      </c>
      <c r="V45" s="243"/>
      <c r="W45" s="293"/>
      <c r="X45" s="163"/>
      <c r="Y45" s="163"/>
      <c r="Z45" s="60">
        <f>Z44</f>
        <v>1240</v>
      </c>
    </row>
    <row r="46" spans="1:26" ht="15.75">
      <c r="A46" s="360"/>
      <c r="B46" s="354" t="s">
        <v>5</v>
      </c>
      <c r="C46" s="354"/>
      <c r="D46" s="354"/>
      <c r="E46" s="354"/>
      <c r="F46" s="243"/>
      <c r="G46" s="243"/>
      <c r="H46" s="243"/>
      <c r="I46" s="243"/>
      <c r="J46" s="243"/>
      <c r="K46" s="242">
        <f t="shared" si="6"/>
        <v>0</v>
      </c>
      <c r="L46" s="243">
        <v>8920</v>
      </c>
      <c r="M46" s="243"/>
      <c r="N46" s="243"/>
      <c r="O46" s="243"/>
      <c r="P46" s="243"/>
      <c r="Q46" s="243"/>
      <c r="R46" s="243"/>
      <c r="S46" s="242"/>
      <c r="T46" s="243"/>
      <c r="U46" s="241"/>
      <c r="V46" s="243"/>
      <c r="W46" s="293"/>
      <c r="X46" s="163"/>
      <c r="Y46" s="163"/>
      <c r="Z46" s="51">
        <v>460</v>
      </c>
    </row>
    <row r="47" spans="1:26" ht="25.5" customHeight="1">
      <c r="A47" s="360" t="s">
        <v>1</v>
      </c>
      <c r="B47" s="365" t="s">
        <v>214</v>
      </c>
      <c r="C47" s="49" t="s">
        <v>3</v>
      </c>
      <c r="D47" s="50" t="s">
        <v>162</v>
      </c>
      <c r="E47" s="208" t="s">
        <v>163</v>
      </c>
      <c r="F47" s="243">
        <v>319.9</v>
      </c>
      <c r="G47" s="243">
        <v>11.22</v>
      </c>
      <c r="H47" s="243"/>
      <c r="I47" s="243"/>
      <c r="J47" s="243"/>
      <c r="K47" s="242">
        <f t="shared" si="6"/>
        <v>0</v>
      </c>
      <c r="L47" s="243">
        <v>33782</v>
      </c>
      <c r="M47" s="243">
        <f>ROUND(F47*I47/G47,0)</f>
        <v>0</v>
      </c>
      <c r="N47" s="243">
        <v>319.9</v>
      </c>
      <c r="O47" s="243">
        <v>11.22</v>
      </c>
      <c r="P47" s="243"/>
      <c r="Q47" s="243"/>
      <c r="R47" s="243"/>
      <c r="S47" s="242"/>
      <c r="T47" s="243"/>
      <c r="U47" s="241">
        <f>ROUND(Q47*N47/O47,)</f>
        <v>0</v>
      </c>
      <c r="V47" s="243"/>
      <c r="W47" s="293"/>
      <c r="X47" s="163"/>
      <c r="Y47" s="163"/>
      <c r="Z47" s="51">
        <v>615</v>
      </c>
    </row>
    <row r="48" spans="1:26" ht="25.5">
      <c r="A48" s="360"/>
      <c r="B48" s="362"/>
      <c r="C48" s="49" t="s">
        <v>166</v>
      </c>
      <c r="D48" s="50" t="s">
        <v>167</v>
      </c>
      <c r="E48" s="208" t="s">
        <v>168</v>
      </c>
      <c r="F48" s="243">
        <v>339.4</v>
      </c>
      <c r="G48" s="243">
        <v>9.92</v>
      </c>
      <c r="H48" s="243"/>
      <c r="I48" s="243"/>
      <c r="J48" s="243"/>
      <c r="K48" s="242">
        <f t="shared" si="6"/>
        <v>0</v>
      </c>
      <c r="L48" s="243">
        <v>33782</v>
      </c>
      <c r="M48" s="243">
        <f>ROUND(F48*I48/G48,0)</f>
        <v>0</v>
      </c>
      <c r="N48" s="243">
        <v>339.4</v>
      </c>
      <c r="O48" s="243">
        <v>9.92</v>
      </c>
      <c r="P48" s="243"/>
      <c r="Q48" s="243"/>
      <c r="R48" s="243"/>
      <c r="S48" s="242"/>
      <c r="T48" s="243"/>
      <c r="U48" s="241">
        <f>ROUND(Q48*N48/O48,)</f>
        <v>0</v>
      </c>
      <c r="V48" s="243"/>
      <c r="W48" s="293"/>
      <c r="X48" s="163"/>
      <c r="Y48" s="163"/>
      <c r="Z48" s="60">
        <f>Z47+Z46</f>
        <v>1075</v>
      </c>
    </row>
    <row r="49" spans="1:26" ht="25.5" customHeight="1">
      <c r="A49" s="360"/>
      <c r="B49" s="362"/>
      <c r="C49" s="371" t="s">
        <v>187</v>
      </c>
      <c r="D49" s="373" t="s">
        <v>188</v>
      </c>
      <c r="E49" s="208" t="s">
        <v>215</v>
      </c>
      <c r="F49" s="243">
        <v>297.67</v>
      </c>
      <c r="G49" s="243">
        <v>6.91</v>
      </c>
      <c r="H49" s="243"/>
      <c r="I49" s="243"/>
      <c r="J49" s="243"/>
      <c r="K49" s="242">
        <f t="shared" si="6"/>
        <v>0</v>
      </c>
      <c r="L49" s="243">
        <v>33782</v>
      </c>
      <c r="M49" s="243">
        <f>ROUND(F49*I49/G49,0)</f>
        <v>0</v>
      </c>
      <c r="N49" s="243">
        <v>297.67</v>
      </c>
      <c r="O49" s="243">
        <v>6.91</v>
      </c>
      <c r="P49" s="243"/>
      <c r="Q49" s="243"/>
      <c r="R49" s="243"/>
      <c r="S49" s="242"/>
      <c r="T49" s="243"/>
      <c r="U49" s="241">
        <f>ROUND(Q49*N49/O49,)</f>
        <v>0</v>
      </c>
      <c r="V49" s="243"/>
      <c r="W49" s="293"/>
      <c r="X49" s="163"/>
      <c r="Y49" s="163"/>
      <c r="Z49" s="51">
        <v>278</v>
      </c>
    </row>
    <row r="50" spans="1:26" ht="63.75">
      <c r="A50" s="360"/>
      <c r="B50" s="362"/>
      <c r="C50" s="372"/>
      <c r="D50" s="374"/>
      <c r="E50" s="208" t="s">
        <v>189</v>
      </c>
      <c r="F50" s="243">
        <v>300</v>
      </c>
      <c r="G50" s="243">
        <v>7.38</v>
      </c>
      <c r="H50" s="243"/>
      <c r="I50" s="243"/>
      <c r="J50" s="243"/>
      <c r="K50" s="242">
        <f t="shared" si="6"/>
        <v>0</v>
      </c>
      <c r="L50" s="243">
        <v>33782</v>
      </c>
      <c r="M50" s="243">
        <f>ROUND(F50*I50/G50,0)</f>
        <v>0</v>
      </c>
      <c r="N50" s="243">
        <v>300</v>
      </c>
      <c r="O50" s="243">
        <v>7.38</v>
      </c>
      <c r="P50" s="243"/>
      <c r="Q50" s="243"/>
      <c r="R50" s="243"/>
      <c r="S50" s="242"/>
      <c r="T50" s="243"/>
      <c r="U50" s="241">
        <f>ROUND(Q50*N50/O50,)</f>
        <v>0</v>
      </c>
      <c r="V50" s="243"/>
      <c r="W50" s="293"/>
      <c r="X50" s="163"/>
      <c r="Y50" s="163"/>
      <c r="Z50" s="51">
        <v>300</v>
      </c>
    </row>
    <row r="51" spans="1:26" ht="63.75" customHeight="1">
      <c r="A51" s="360"/>
      <c r="B51" s="366"/>
      <c r="C51" s="49" t="s">
        <v>216</v>
      </c>
      <c r="D51" s="50" t="s">
        <v>217</v>
      </c>
      <c r="E51" s="208" t="s">
        <v>215</v>
      </c>
      <c r="F51" s="243"/>
      <c r="G51" s="243"/>
      <c r="H51" s="243"/>
      <c r="I51" s="243"/>
      <c r="J51" s="243"/>
      <c r="K51" s="242">
        <f t="shared" si="6"/>
        <v>0</v>
      </c>
      <c r="L51" s="243">
        <v>33782</v>
      </c>
      <c r="M51" s="243"/>
      <c r="N51" s="243"/>
      <c r="O51" s="243"/>
      <c r="P51" s="243"/>
      <c r="Q51" s="243"/>
      <c r="R51" s="243"/>
      <c r="S51" s="242"/>
      <c r="T51" s="243"/>
      <c r="U51" s="241"/>
      <c r="V51" s="243"/>
      <c r="W51" s="293"/>
      <c r="X51" s="163"/>
      <c r="Y51" s="163"/>
      <c r="Z51" s="51">
        <v>352</v>
      </c>
    </row>
    <row r="52" spans="1:26" ht="15.75">
      <c r="A52" s="360"/>
      <c r="B52" s="354" t="s">
        <v>5</v>
      </c>
      <c r="C52" s="354"/>
      <c r="D52" s="354"/>
      <c r="E52" s="354"/>
      <c r="F52" s="243"/>
      <c r="G52" s="243"/>
      <c r="H52" s="243"/>
      <c r="I52" s="243"/>
      <c r="J52" s="243"/>
      <c r="K52" s="242">
        <f t="shared" si="6"/>
        <v>0</v>
      </c>
      <c r="L52" s="243">
        <v>33782</v>
      </c>
      <c r="M52" s="243"/>
      <c r="N52" s="243"/>
      <c r="O52" s="243"/>
      <c r="P52" s="243"/>
      <c r="Q52" s="243"/>
      <c r="R52" s="243"/>
      <c r="S52" s="242"/>
      <c r="T52" s="243"/>
      <c r="U52" s="241"/>
      <c r="V52" s="243"/>
      <c r="W52" s="293"/>
      <c r="X52" s="163"/>
      <c r="Y52" s="163"/>
      <c r="Z52" s="51">
        <v>300</v>
      </c>
    </row>
    <row r="53" spans="1:26" ht="25.5" customHeight="1">
      <c r="A53" s="360" t="s">
        <v>14</v>
      </c>
      <c r="B53" s="365" t="s">
        <v>218</v>
      </c>
      <c r="C53" s="49" t="s">
        <v>166</v>
      </c>
      <c r="D53" s="50" t="s">
        <v>167</v>
      </c>
      <c r="E53" s="214" t="s">
        <v>168</v>
      </c>
      <c r="F53" s="243">
        <v>309.83</v>
      </c>
      <c r="G53" s="243">
        <v>9.15</v>
      </c>
      <c r="H53" s="243"/>
      <c r="I53" s="243"/>
      <c r="J53" s="243"/>
      <c r="K53" s="242">
        <f t="shared" si="6"/>
        <v>0</v>
      </c>
      <c r="L53" s="243">
        <v>54821</v>
      </c>
      <c r="M53" s="243">
        <f>ROUND(F53*I53/G53,0)</f>
        <v>0</v>
      </c>
      <c r="N53" s="243">
        <v>309.83</v>
      </c>
      <c r="O53" s="243">
        <v>9.15</v>
      </c>
      <c r="P53" s="243"/>
      <c r="Q53" s="243"/>
      <c r="R53" s="243"/>
      <c r="S53" s="242"/>
      <c r="T53" s="243"/>
      <c r="U53" s="241">
        <f>ROUND(Q53*N53/O53,)</f>
        <v>0</v>
      </c>
      <c r="V53" s="243"/>
      <c r="W53" s="293"/>
      <c r="X53" s="163"/>
      <c r="Y53" s="163"/>
      <c r="Z53" s="51">
        <v>0</v>
      </c>
    </row>
    <row r="54" spans="1:26" ht="38.25">
      <c r="A54" s="360"/>
      <c r="B54" s="362"/>
      <c r="C54" s="49" t="s">
        <v>219</v>
      </c>
      <c r="D54" s="50" t="s">
        <v>220</v>
      </c>
      <c r="E54" s="215" t="s">
        <v>221</v>
      </c>
      <c r="F54" s="243">
        <v>326.8</v>
      </c>
      <c r="G54" s="243">
        <v>8.44</v>
      </c>
      <c r="H54" s="243"/>
      <c r="I54" s="243"/>
      <c r="J54" s="243"/>
      <c r="K54" s="242">
        <f t="shared" si="6"/>
        <v>0</v>
      </c>
      <c r="L54" s="243">
        <v>54821</v>
      </c>
      <c r="M54" s="243">
        <f>ROUND(F54*I54/G54,0)</f>
        <v>0</v>
      </c>
      <c r="N54" s="243">
        <v>326.8</v>
      </c>
      <c r="O54" s="243">
        <v>8.44</v>
      </c>
      <c r="P54" s="243"/>
      <c r="Q54" s="243"/>
      <c r="R54" s="243"/>
      <c r="S54" s="242"/>
      <c r="T54" s="243"/>
      <c r="U54" s="241">
        <f>ROUND(Q54*N54/O54,)</f>
        <v>0</v>
      </c>
      <c r="V54" s="243"/>
      <c r="W54" s="293"/>
      <c r="X54" s="163"/>
      <c r="Y54" s="163"/>
      <c r="Z54" s="60">
        <f>Z53+Z52+Z51+Z50+Z49</f>
        <v>1230</v>
      </c>
    </row>
    <row r="55" spans="1:26" ht="25.5" customHeight="1">
      <c r="A55" s="360"/>
      <c r="B55" s="366"/>
      <c r="C55" s="102"/>
      <c r="D55" s="105" t="s">
        <v>101</v>
      </c>
      <c r="E55" s="216" t="s">
        <v>102</v>
      </c>
      <c r="F55" s="243">
        <v>79.57</v>
      </c>
      <c r="G55" s="243">
        <v>8.57</v>
      </c>
      <c r="H55" s="243"/>
      <c r="I55" s="243"/>
      <c r="J55" s="243"/>
      <c r="K55" s="242">
        <f t="shared" si="6"/>
        <v>0</v>
      </c>
      <c r="L55" s="243">
        <v>54821</v>
      </c>
      <c r="M55" s="243">
        <f>ROUND(F55*I55/G55,0)</f>
        <v>0</v>
      </c>
      <c r="N55" s="243">
        <v>79.57</v>
      </c>
      <c r="O55" s="243">
        <v>8.57</v>
      </c>
      <c r="P55" s="243"/>
      <c r="Q55" s="243"/>
      <c r="R55" s="243"/>
      <c r="S55" s="242"/>
      <c r="T55" s="243"/>
      <c r="U55" s="241">
        <f>ROUND(Q55*N55/O55,)</f>
        <v>0</v>
      </c>
      <c r="V55" s="243"/>
      <c r="W55" s="293"/>
      <c r="X55" s="163"/>
      <c r="Y55" s="163"/>
      <c r="Z55" s="51">
        <v>158</v>
      </c>
    </row>
    <row r="56" spans="1:26" ht="15.75">
      <c r="A56" s="360"/>
      <c r="B56" s="354" t="s">
        <v>5</v>
      </c>
      <c r="C56" s="354"/>
      <c r="D56" s="354"/>
      <c r="E56" s="379"/>
      <c r="F56" s="243"/>
      <c r="G56" s="243"/>
      <c r="H56" s="243"/>
      <c r="I56" s="243"/>
      <c r="J56" s="243"/>
      <c r="K56" s="242">
        <f t="shared" si="6"/>
        <v>0</v>
      </c>
      <c r="L56" s="243">
        <v>54821</v>
      </c>
      <c r="M56" s="243"/>
      <c r="N56" s="243"/>
      <c r="O56" s="243"/>
      <c r="P56" s="243"/>
      <c r="Q56" s="243"/>
      <c r="R56" s="243"/>
      <c r="S56" s="242"/>
      <c r="T56" s="243">
        <v>0</v>
      </c>
      <c r="U56" s="241"/>
      <c r="V56" s="243"/>
      <c r="W56" s="293"/>
      <c r="X56" s="163"/>
      <c r="Y56" s="163"/>
      <c r="Z56" s="51">
        <v>313</v>
      </c>
    </row>
    <row r="57" spans="1:26" ht="25.5" customHeight="1">
      <c r="A57" s="360" t="s">
        <v>2</v>
      </c>
      <c r="B57" s="380" t="s">
        <v>222</v>
      </c>
      <c r="C57" s="49" t="s">
        <v>166</v>
      </c>
      <c r="D57" s="50" t="s">
        <v>167</v>
      </c>
      <c r="E57" s="208" t="s">
        <v>168</v>
      </c>
      <c r="F57" s="253">
        <v>338.86</v>
      </c>
      <c r="G57" s="252">
        <v>9.81</v>
      </c>
      <c r="H57" s="252"/>
      <c r="I57" s="252">
        <v>10</v>
      </c>
      <c r="J57" s="252">
        <v>470</v>
      </c>
      <c r="K57" s="242">
        <f t="shared" si="6"/>
        <v>3.4763262184523396</v>
      </c>
      <c r="L57" s="243">
        <v>28766</v>
      </c>
      <c r="M57" s="243">
        <f>ROUND(F57*I57/G57,0)</f>
        <v>345</v>
      </c>
      <c r="N57" s="252">
        <v>338.86</v>
      </c>
      <c r="O57" s="252">
        <v>9.81</v>
      </c>
      <c r="P57" s="252"/>
      <c r="Q57" s="252"/>
      <c r="R57" s="252"/>
      <c r="S57" s="242">
        <f>Q57/T57*10000</f>
        <v>0</v>
      </c>
      <c r="T57" s="243">
        <v>11996</v>
      </c>
      <c r="U57" s="241">
        <f>ROUND(Q57*N57/O57,)</f>
        <v>0</v>
      </c>
      <c r="V57" s="252">
        <v>10</v>
      </c>
      <c r="W57" s="292">
        <v>470</v>
      </c>
      <c r="X57" s="163"/>
      <c r="Y57" s="163"/>
      <c r="Z57" s="87">
        <v>250</v>
      </c>
    </row>
    <row r="58" spans="1:26" ht="25.5">
      <c r="A58" s="360"/>
      <c r="B58" s="381"/>
      <c r="C58" s="371" t="s">
        <v>187</v>
      </c>
      <c r="D58" s="373" t="s">
        <v>188</v>
      </c>
      <c r="E58" s="208" t="s">
        <v>215</v>
      </c>
      <c r="F58" s="253">
        <v>244.29</v>
      </c>
      <c r="G58" s="252">
        <v>5.28</v>
      </c>
      <c r="H58" s="252"/>
      <c r="I58" s="252">
        <v>7</v>
      </c>
      <c r="J58" s="252">
        <v>281</v>
      </c>
      <c r="K58" s="242">
        <f t="shared" si="6"/>
        <v>2.4334283529166374</v>
      </c>
      <c r="L58" s="243">
        <v>28766</v>
      </c>
      <c r="M58" s="243">
        <f>ROUND(F58*I58/G58,0)</f>
        <v>324</v>
      </c>
      <c r="N58" s="252">
        <v>244.29</v>
      </c>
      <c r="O58" s="252">
        <v>5.28</v>
      </c>
      <c r="P58" s="252"/>
      <c r="Q58" s="252"/>
      <c r="R58" s="252"/>
      <c r="S58" s="242">
        <f>Q58/T58*10000</f>
        <v>0</v>
      </c>
      <c r="T58" s="243">
        <v>11996</v>
      </c>
      <c r="U58" s="241">
        <f>ROUND(Q58*N58/O58,)</f>
        <v>0</v>
      </c>
      <c r="V58" s="252">
        <v>7</v>
      </c>
      <c r="W58" s="292">
        <v>281</v>
      </c>
      <c r="X58" s="163"/>
      <c r="Y58" s="163"/>
      <c r="Z58" s="60">
        <f>Z57+Z56+Z55</f>
        <v>721</v>
      </c>
    </row>
    <row r="59" spans="1:26" ht="51" customHeight="1">
      <c r="A59" s="360"/>
      <c r="B59" s="381"/>
      <c r="C59" s="372"/>
      <c r="D59" s="374"/>
      <c r="E59" s="208" t="s">
        <v>189</v>
      </c>
      <c r="F59" s="253">
        <v>128</v>
      </c>
      <c r="G59" s="252">
        <v>7.11</v>
      </c>
      <c r="H59" s="252"/>
      <c r="I59" s="252">
        <v>3</v>
      </c>
      <c r="J59" s="252">
        <v>95</v>
      </c>
      <c r="K59" s="242">
        <f t="shared" si="6"/>
        <v>1.042897865535702</v>
      </c>
      <c r="L59" s="243">
        <v>28766</v>
      </c>
      <c r="M59" s="243">
        <f>ROUND(F59*I59/G59,0)</f>
        <v>54</v>
      </c>
      <c r="N59" s="252">
        <v>128</v>
      </c>
      <c r="O59" s="252">
        <v>7.11</v>
      </c>
      <c r="P59" s="252"/>
      <c r="Q59" s="252"/>
      <c r="R59" s="252"/>
      <c r="S59" s="242">
        <f>Q59/T59*10000</f>
        <v>0</v>
      </c>
      <c r="T59" s="243">
        <v>11996</v>
      </c>
      <c r="U59" s="241">
        <f>ROUND(Q59*N59/O59,)</f>
        <v>0</v>
      </c>
      <c r="V59" s="252">
        <v>3</v>
      </c>
      <c r="W59" s="292">
        <v>95</v>
      </c>
      <c r="X59" s="163"/>
      <c r="Y59" s="163"/>
      <c r="Z59" s="51">
        <v>470</v>
      </c>
    </row>
    <row r="60" spans="1:26" ht="51">
      <c r="A60" s="360"/>
      <c r="B60" s="382"/>
      <c r="C60" s="49" t="s">
        <v>216</v>
      </c>
      <c r="D60" s="50" t="s">
        <v>217</v>
      </c>
      <c r="E60" s="208" t="s">
        <v>215</v>
      </c>
      <c r="F60" s="243"/>
      <c r="G60" s="243"/>
      <c r="H60" s="243"/>
      <c r="I60" s="243"/>
      <c r="J60" s="243"/>
      <c r="K60" s="242">
        <f t="shared" si="6"/>
        <v>0</v>
      </c>
      <c r="L60" s="243">
        <v>28766</v>
      </c>
      <c r="M60" s="243"/>
      <c r="N60" s="243"/>
      <c r="O60" s="243"/>
      <c r="P60" s="243"/>
      <c r="Q60" s="243"/>
      <c r="R60" s="243"/>
      <c r="S60" s="242">
        <f>Q60/T60*10000</f>
        <v>0</v>
      </c>
      <c r="T60" s="243">
        <v>11996</v>
      </c>
      <c r="U60" s="241"/>
      <c r="V60" s="243"/>
      <c r="W60" s="293"/>
      <c r="X60" s="163"/>
      <c r="Y60" s="163"/>
      <c r="Z60" s="51">
        <v>250</v>
      </c>
    </row>
    <row r="61" spans="1:26" ht="15" customHeight="1">
      <c r="A61" s="360"/>
      <c r="B61" s="354" t="s">
        <v>5</v>
      </c>
      <c r="C61" s="354"/>
      <c r="D61" s="354"/>
      <c r="E61" s="354"/>
      <c r="F61" s="243"/>
      <c r="G61" s="243"/>
      <c r="H61" s="243"/>
      <c r="I61" s="243">
        <f>I60+I59+I58+I57</f>
        <v>20</v>
      </c>
      <c r="J61" s="243">
        <f>J60+J59+J58+J57</f>
        <v>846</v>
      </c>
      <c r="K61" s="242">
        <f t="shared" si="6"/>
        <v>6.952652436904679</v>
      </c>
      <c r="L61" s="243">
        <v>28766</v>
      </c>
      <c r="M61" s="243"/>
      <c r="N61" s="243"/>
      <c r="O61" s="243"/>
      <c r="P61" s="243"/>
      <c r="Q61" s="243"/>
      <c r="R61" s="243"/>
      <c r="S61" s="242">
        <f>Q61/T61*10000</f>
        <v>0</v>
      </c>
      <c r="T61" s="243">
        <v>11996</v>
      </c>
      <c r="U61" s="241"/>
      <c r="V61" s="243">
        <v>20</v>
      </c>
      <c r="W61" s="301">
        <v>846</v>
      </c>
      <c r="X61" s="163"/>
      <c r="Y61" s="163"/>
      <c r="Z61" s="51">
        <v>126</v>
      </c>
    </row>
    <row r="62" spans="1:26" ht="25.5">
      <c r="A62" s="360" t="s">
        <v>42</v>
      </c>
      <c r="B62" s="375" t="s">
        <v>223</v>
      </c>
      <c r="C62" s="49" t="s">
        <v>166</v>
      </c>
      <c r="D62" s="50" t="s">
        <v>167</v>
      </c>
      <c r="E62" s="208" t="s">
        <v>168</v>
      </c>
      <c r="F62" s="243">
        <v>208.08</v>
      </c>
      <c r="G62" s="243">
        <v>9.83</v>
      </c>
      <c r="H62" s="241">
        <v>1</v>
      </c>
      <c r="I62" s="241">
        <v>24</v>
      </c>
      <c r="J62" s="241">
        <v>808</v>
      </c>
      <c r="K62" s="242">
        <f t="shared" si="6"/>
        <v>7.26348284002179</v>
      </c>
      <c r="L62" s="243">
        <v>33042</v>
      </c>
      <c r="M62" s="243">
        <f>ROUND(F62*I62/G62,0)</f>
        <v>508</v>
      </c>
      <c r="N62" s="241">
        <v>208.08</v>
      </c>
      <c r="O62" s="241">
        <v>9.83</v>
      </c>
      <c r="P62" s="241"/>
      <c r="Q62" s="241"/>
      <c r="R62" s="241"/>
      <c r="S62" s="242"/>
      <c r="T62" s="241"/>
      <c r="U62" s="241">
        <f>ROUND(Q62*N62/O62,)</f>
        <v>0</v>
      </c>
      <c r="V62" s="241">
        <v>24</v>
      </c>
      <c r="W62" s="291">
        <v>808</v>
      </c>
      <c r="X62" s="163"/>
      <c r="Y62" s="163"/>
      <c r="Z62" s="51">
        <v>0</v>
      </c>
    </row>
    <row r="63" spans="1:26" ht="25.5" customHeight="1">
      <c r="A63" s="360"/>
      <c r="B63" s="376"/>
      <c r="C63" s="371" t="s">
        <v>187</v>
      </c>
      <c r="D63" s="373" t="s">
        <v>188</v>
      </c>
      <c r="E63" s="208" t="s">
        <v>215</v>
      </c>
      <c r="F63" s="243">
        <v>203.29</v>
      </c>
      <c r="G63" s="243">
        <v>7.26</v>
      </c>
      <c r="H63" s="241">
        <v>1</v>
      </c>
      <c r="I63" s="241">
        <v>7</v>
      </c>
      <c r="J63" s="241">
        <v>353</v>
      </c>
      <c r="K63" s="242">
        <f t="shared" si="6"/>
        <v>2.118515828339689</v>
      </c>
      <c r="L63" s="243">
        <v>33042</v>
      </c>
      <c r="M63" s="243">
        <f>ROUND(F63*I63/G63,0)</f>
        <v>196</v>
      </c>
      <c r="N63" s="241">
        <v>203.29</v>
      </c>
      <c r="O63" s="241">
        <v>7.26</v>
      </c>
      <c r="P63" s="241"/>
      <c r="Q63" s="241"/>
      <c r="R63" s="241"/>
      <c r="S63" s="242"/>
      <c r="T63" s="241"/>
      <c r="U63" s="241">
        <f>ROUND(Q63*N63/O63,)</f>
        <v>0</v>
      </c>
      <c r="V63" s="241">
        <v>7</v>
      </c>
      <c r="W63" s="291">
        <v>353</v>
      </c>
      <c r="X63" s="163"/>
      <c r="Y63" s="163"/>
      <c r="Z63" s="60">
        <f>Z62+Z61+Z60+Z59</f>
        <v>846</v>
      </c>
    </row>
    <row r="64" spans="1:26" ht="63.75">
      <c r="A64" s="360"/>
      <c r="B64" s="377"/>
      <c r="C64" s="372"/>
      <c r="D64" s="374"/>
      <c r="E64" s="208" t="s">
        <v>189</v>
      </c>
      <c r="F64" s="243">
        <v>114.33</v>
      </c>
      <c r="G64" s="243">
        <v>5.81</v>
      </c>
      <c r="H64" s="241">
        <v>1</v>
      </c>
      <c r="I64" s="241">
        <v>3</v>
      </c>
      <c r="J64" s="241">
        <v>124</v>
      </c>
      <c r="K64" s="242">
        <f t="shared" si="6"/>
        <v>0.9079353550027237</v>
      </c>
      <c r="L64" s="243">
        <v>33042</v>
      </c>
      <c r="M64" s="243">
        <f>ROUND(F64*I64/G64,0)</f>
        <v>59</v>
      </c>
      <c r="N64" s="241">
        <v>114.33</v>
      </c>
      <c r="O64" s="241">
        <v>5.81</v>
      </c>
      <c r="P64" s="241"/>
      <c r="Q64" s="241"/>
      <c r="R64" s="241"/>
      <c r="S64" s="242"/>
      <c r="T64" s="241"/>
      <c r="U64" s="241">
        <f>ROUND(Q64*N64/O64,)</f>
        <v>0</v>
      </c>
      <c r="V64" s="241">
        <v>3</v>
      </c>
      <c r="W64" s="291">
        <v>124</v>
      </c>
      <c r="X64" s="163"/>
      <c r="Y64" s="163"/>
      <c r="Z64" s="51">
        <v>808</v>
      </c>
    </row>
    <row r="65" spans="1:26" ht="15" customHeight="1">
      <c r="A65" s="360"/>
      <c r="B65" s="378" t="s">
        <v>5</v>
      </c>
      <c r="C65" s="378"/>
      <c r="D65" s="378"/>
      <c r="E65" s="354"/>
      <c r="F65" s="243"/>
      <c r="G65" s="243"/>
      <c r="H65" s="243"/>
      <c r="I65" s="243">
        <f>I64+I63+I62</f>
        <v>34</v>
      </c>
      <c r="J65" s="243">
        <f>J64+J63+J62</f>
        <v>1285</v>
      </c>
      <c r="K65" s="242">
        <f t="shared" si="6"/>
        <v>10.289934023364202</v>
      </c>
      <c r="L65" s="243">
        <v>33042</v>
      </c>
      <c r="M65" s="243"/>
      <c r="N65" s="243"/>
      <c r="O65" s="243"/>
      <c r="P65" s="243"/>
      <c r="Q65" s="243"/>
      <c r="R65" s="243"/>
      <c r="S65" s="242"/>
      <c r="T65" s="243">
        <v>0</v>
      </c>
      <c r="U65" s="241"/>
      <c r="V65" s="243">
        <v>34</v>
      </c>
      <c r="W65" s="301">
        <v>1285</v>
      </c>
      <c r="X65" s="163"/>
      <c r="Y65" s="163"/>
      <c r="Z65" s="51">
        <v>353</v>
      </c>
    </row>
    <row r="66" spans="1:26" ht="25.5">
      <c r="A66" s="360" t="s">
        <v>224</v>
      </c>
      <c r="B66" s="383" t="s">
        <v>225</v>
      </c>
      <c r="C66" s="178" t="s">
        <v>14</v>
      </c>
      <c r="D66" s="204" t="s">
        <v>203</v>
      </c>
      <c r="E66" s="105" t="s">
        <v>204</v>
      </c>
      <c r="F66" s="243">
        <v>345.21</v>
      </c>
      <c r="G66" s="243">
        <v>9.97</v>
      </c>
      <c r="H66" s="243"/>
      <c r="I66" s="243"/>
      <c r="J66" s="243"/>
      <c r="K66" s="242">
        <f t="shared" si="6"/>
        <v>0</v>
      </c>
      <c r="L66" s="243">
        <v>79010</v>
      </c>
      <c r="M66" s="243">
        <f>ROUND(F66*I66/G66,0)</f>
        <v>0</v>
      </c>
      <c r="N66" s="243">
        <v>345.21</v>
      </c>
      <c r="O66" s="243">
        <v>9.97</v>
      </c>
      <c r="P66" s="243"/>
      <c r="Q66" s="243"/>
      <c r="R66" s="243"/>
      <c r="S66" s="242">
        <f aca="true" t="shared" si="7" ref="S66:S89">Q66/T66*10000</f>
        <v>0</v>
      </c>
      <c r="T66" s="243">
        <v>11227</v>
      </c>
      <c r="U66" s="241">
        <f>ROUND(Q66*N66/O66,)</f>
        <v>0</v>
      </c>
      <c r="V66" s="243"/>
      <c r="W66" s="293"/>
      <c r="X66" s="163"/>
      <c r="Y66" s="163"/>
      <c r="Z66" s="51">
        <v>35</v>
      </c>
    </row>
    <row r="67" spans="1:26" ht="25.5" customHeight="1">
      <c r="A67" s="360"/>
      <c r="B67" s="383"/>
      <c r="C67" s="178" t="s">
        <v>3</v>
      </c>
      <c r="D67" s="204" t="s">
        <v>162</v>
      </c>
      <c r="E67" s="105" t="s">
        <v>163</v>
      </c>
      <c r="F67" s="246">
        <v>350.04</v>
      </c>
      <c r="G67" s="241">
        <v>10.48</v>
      </c>
      <c r="H67" s="241">
        <v>1</v>
      </c>
      <c r="I67" s="241">
        <v>20</v>
      </c>
      <c r="J67" s="241">
        <v>700</v>
      </c>
      <c r="K67" s="242">
        <f t="shared" si="6"/>
        <v>2.5313251487153527</v>
      </c>
      <c r="L67" s="243">
        <v>79010</v>
      </c>
      <c r="M67" s="243">
        <f>ROUND(F67*I67/G67,0)</f>
        <v>668</v>
      </c>
      <c r="N67" s="246">
        <v>350.04</v>
      </c>
      <c r="O67" s="241">
        <v>10.48</v>
      </c>
      <c r="P67" s="241"/>
      <c r="Q67" s="241"/>
      <c r="R67" s="241"/>
      <c r="S67" s="242">
        <f t="shared" si="7"/>
        <v>0</v>
      </c>
      <c r="T67" s="243">
        <v>11227</v>
      </c>
      <c r="U67" s="241">
        <f>ROUND(Q67*N67/O67,)</f>
        <v>0</v>
      </c>
      <c r="V67" s="241">
        <v>20</v>
      </c>
      <c r="W67" s="291">
        <v>700</v>
      </c>
      <c r="X67" s="163"/>
      <c r="Y67" s="163"/>
      <c r="Z67" s="60">
        <f>Z66+Z65+Z64</f>
        <v>1196</v>
      </c>
    </row>
    <row r="68" spans="1:26" ht="25.5">
      <c r="A68" s="360"/>
      <c r="B68" s="383"/>
      <c r="C68" s="178" t="s">
        <v>4</v>
      </c>
      <c r="D68" s="204" t="s">
        <v>164</v>
      </c>
      <c r="E68" s="105" t="s">
        <v>165</v>
      </c>
      <c r="F68" s="243">
        <v>326</v>
      </c>
      <c r="G68" s="243">
        <v>27.17</v>
      </c>
      <c r="H68" s="243"/>
      <c r="I68" s="243"/>
      <c r="J68" s="243"/>
      <c r="K68" s="242">
        <f t="shared" si="6"/>
        <v>0</v>
      </c>
      <c r="L68" s="243">
        <v>79010</v>
      </c>
      <c r="M68" s="243">
        <f>ROUND(F68*I68/G68,0)</f>
        <v>0</v>
      </c>
      <c r="N68" s="243">
        <v>326</v>
      </c>
      <c r="O68" s="243">
        <v>27.17</v>
      </c>
      <c r="P68" s="243"/>
      <c r="Q68" s="243"/>
      <c r="R68" s="243"/>
      <c r="S68" s="242">
        <f t="shared" si="7"/>
        <v>0</v>
      </c>
      <c r="T68" s="243">
        <v>11227</v>
      </c>
      <c r="U68" s="241">
        <f>ROUND(Q68*N68/O68,)</f>
        <v>0</v>
      </c>
      <c r="V68" s="243"/>
      <c r="W68" s="293"/>
      <c r="X68" s="163"/>
      <c r="Y68" s="163"/>
      <c r="Z68" s="51">
        <v>1252</v>
      </c>
    </row>
    <row r="69" spans="1:26" ht="38.25" customHeight="1">
      <c r="A69" s="360"/>
      <c r="B69" s="383"/>
      <c r="C69" s="178"/>
      <c r="D69" s="204"/>
      <c r="E69" s="217" t="s">
        <v>37</v>
      </c>
      <c r="F69" s="243"/>
      <c r="G69" s="243"/>
      <c r="H69" s="243"/>
      <c r="I69" s="250"/>
      <c r="J69" s="250"/>
      <c r="K69" s="249">
        <f t="shared" si="6"/>
        <v>0</v>
      </c>
      <c r="L69" s="250">
        <v>79010</v>
      </c>
      <c r="M69" s="250"/>
      <c r="N69" s="250"/>
      <c r="O69" s="250"/>
      <c r="P69" s="250"/>
      <c r="Q69" s="250"/>
      <c r="R69" s="250"/>
      <c r="S69" s="249">
        <f t="shared" si="7"/>
        <v>0</v>
      </c>
      <c r="T69" s="250">
        <v>11227</v>
      </c>
      <c r="U69" s="251"/>
      <c r="V69" s="250"/>
      <c r="W69" s="302"/>
      <c r="X69" s="163"/>
      <c r="Y69" s="163"/>
      <c r="Z69" s="51">
        <v>572</v>
      </c>
    </row>
    <row r="70" spans="1:26" ht="25.5">
      <c r="A70" s="360"/>
      <c r="B70" s="383"/>
      <c r="C70" s="178" t="s">
        <v>181</v>
      </c>
      <c r="D70" s="204" t="s">
        <v>182</v>
      </c>
      <c r="E70" s="105" t="s">
        <v>183</v>
      </c>
      <c r="F70" s="243">
        <v>335.04</v>
      </c>
      <c r="G70" s="243">
        <v>11.89</v>
      </c>
      <c r="H70" s="243"/>
      <c r="I70" s="243"/>
      <c r="J70" s="243"/>
      <c r="K70" s="242">
        <f t="shared" si="6"/>
        <v>0</v>
      </c>
      <c r="L70" s="243">
        <v>79010</v>
      </c>
      <c r="M70" s="243">
        <f>ROUND(F70*I70/G70,0)</f>
        <v>0</v>
      </c>
      <c r="N70" s="243">
        <v>335.04</v>
      </c>
      <c r="O70" s="243">
        <v>11.89</v>
      </c>
      <c r="P70" s="243"/>
      <c r="Q70" s="243"/>
      <c r="R70" s="243"/>
      <c r="S70" s="242">
        <f t="shared" si="7"/>
        <v>0</v>
      </c>
      <c r="T70" s="243">
        <v>11227</v>
      </c>
      <c r="U70" s="241">
        <f>ROUND(Q70*N70/O70,)</f>
        <v>0</v>
      </c>
      <c r="V70" s="243"/>
      <c r="W70" s="293"/>
      <c r="X70" s="163"/>
      <c r="Y70" s="163"/>
      <c r="Z70" s="52">
        <v>24</v>
      </c>
    </row>
    <row r="71" spans="1:26" ht="25.5" customHeight="1">
      <c r="A71" s="360"/>
      <c r="B71" s="383"/>
      <c r="C71" s="178" t="s">
        <v>166</v>
      </c>
      <c r="D71" s="204" t="s">
        <v>167</v>
      </c>
      <c r="E71" s="105" t="s">
        <v>168</v>
      </c>
      <c r="F71" s="246">
        <v>348.39</v>
      </c>
      <c r="G71" s="241">
        <v>9.98</v>
      </c>
      <c r="H71" s="241">
        <v>1</v>
      </c>
      <c r="I71" s="241">
        <v>40</v>
      </c>
      <c r="J71" s="241">
        <v>1440</v>
      </c>
      <c r="K71" s="242">
        <f t="shared" si="6"/>
        <v>5.0626502974307055</v>
      </c>
      <c r="L71" s="243">
        <v>79010</v>
      </c>
      <c r="M71" s="243">
        <f>ROUND(F71*I71/G71,0)</f>
        <v>1396</v>
      </c>
      <c r="N71" s="246">
        <v>348.39</v>
      </c>
      <c r="O71" s="241">
        <v>9.98</v>
      </c>
      <c r="P71" s="241"/>
      <c r="Q71" s="241"/>
      <c r="R71" s="241"/>
      <c r="S71" s="242">
        <f t="shared" si="7"/>
        <v>0</v>
      </c>
      <c r="T71" s="243">
        <v>11227</v>
      </c>
      <c r="U71" s="241">
        <f>ROUND(Q71*N71/O71,)</f>
        <v>0</v>
      </c>
      <c r="V71" s="241">
        <v>40</v>
      </c>
      <c r="W71" s="291">
        <v>1440</v>
      </c>
      <c r="X71" s="163"/>
      <c r="Y71" s="163"/>
      <c r="Z71" s="55">
        <v>24</v>
      </c>
    </row>
    <row r="72" spans="1:26" ht="25.5">
      <c r="A72" s="360"/>
      <c r="B72" s="383"/>
      <c r="C72" s="178" t="s">
        <v>144</v>
      </c>
      <c r="D72" s="204" t="s">
        <v>226</v>
      </c>
      <c r="E72" s="105" t="s">
        <v>227</v>
      </c>
      <c r="F72" s="243">
        <v>283.6</v>
      </c>
      <c r="G72" s="243">
        <v>9.52</v>
      </c>
      <c r="H72" s="243"/>
      <c r="I72" s="243"/>
      <c r="J72" s="243"/>
      <c r="K72" s="242">
        <f aca="true" t="shared" si="8" ref="K72:K103">I72/L72*10000</f>
        <v>0</v>
      </c>
      <c r="L72" s="243">
        <v>79010</v>
      </c>
      <c r="M72" s="243">
        <f>ROUND(F72*I72/G72,0)</f>
        <v>0</v>
      </c>
      <c r="N72" s="243">
        <v>283.6</v>
      </c>
      <c r="O72" s="243">
        <v>9.52</v>
      </c>
      <c r="P72" s="243"/>
      <c r="Q72" s="243"/>
      <c r="R72" s="243"/>
      <c r="S72" s="242">
        <f t="shared" si="7"/>
        <v>0</v>
      </c>
      <c r="T72" s="243">
        <v>11227</v>
      </c>
      <c r="U72" s="241">
        <f>ROUND(Q72*N72/O72,)</f>
        <v>0</v>
      </c>
      <c r="V72" s="243"/>
      <c r="W72" s="293"/>
      <c r="X72" s="163"/>
      <c r="Y72" s="163"/>
      <c r="Z72" s="51">
        <v>260</v>
      </c>
    </row>
    <row r="73" spans="1:26" ht="25.5" customHeight="1">
      <c r="A73" s="360"/>
      <c r="B73" s="383"/>
      <c r="C73" s="384" t="s">
        <v>219</v>
      </c>
      <c r="D73" s="385" t="s">
        <v>220</v>
      </c>
      <c r="E73" s="105" t="s">
        <v>228</v>
      </c>
      <c r="F73" s="243">
        <v>339.65</v>
      </c>
      <c r="G73" s="243">
        <v>9.84</v>
      </c>
      <c r="H73" s="243"/>
      <c r="I73" s="243"/>
      <c r="J73" s="243"/>
      <c r="K73" s="242">
        <f t="shared" si="8"/>
        <v>0</v>
      </c>
      <c r="L73" s="243">
        <v>79010</v>
      </c>
      <c r="M73" s="243">
        <f>ROUND(F73*I73/G73,0)</f>
        <v>0</v>
      </c>
      <c r="N73" s="243">
        <v>339.65</v>
      </c>
      <c r="O73" s="243">
        <v>9.84</v>
      </c>
      <c r="P73" s="243"/>
      <c r="Q73" s="243"/>
      <c r="R73" s="243"/>
      <c r="S73" s="242">
        <f t="shared" si="7"/>
        <v>0</v>
      </c>
      <c r="T73" s="243">
        <v>11227</v>
      </c>
      <c r="U73" s="241">
        <f>ROUND(Q73*N73/O73,)</f>
        <v>0</v>
      </c>
      <c r="V73" s="243"/>
      <c r="W73" s="293"/>
      <c r="X73" s="163"/>
      <c r="Y73" s="163"/>
      <c r="Z73" s="51">
        <v>1359</v>
      </c>
    </row>
    <row r="74" spans="1:26" ht="38.25">
      <c r="A74" s="360"/>
      <c r="B74" s="383"/>
      <c r="C74" s="384"/>
      <c r="D74" s="385"/>
      <c r="E74" s="105" t="s">
        <v>221</v>
      </c>
      <c r="F74" s="243"/>
      <c r="G74" s="243"/>
      <c r="H74" s="243"/>
      <c r="I74" s="243"/>
      <c r="J74" s="243"/>
      <c r="K74" s="242">
        <f t="shared" si="8"/>
        <v>0</v>
      </c>
      <c r="L74" s="243">
        <v>79010</v>
      </c>
      <c r="M74" s="243"/>
      <c r="N74" s="243"/>
      <c r="O74" s="243"/>
      <c r="P74" s="243"/>
      <c r="Q74" s="243"/>
      <c r="R74" s="243"/>
      <c r="S74" s="242">
        <f t="shared" si="7"/>
        <v>0</v>
      </c>
      <c r="T74" s="243">
        <v>11227</v>
      </c>
      <c r="U74" s="241"/>
      <c r="V74" s="243"/>
      <c r="W74" s="293"/>
      <c r="X74" s="163"/>
      <c r="Y74" s="163"/>
      <c r="Z74" s="51">
        <v>370</v>
      </c>
    </row>
    <row r="75" spans="1:26" ht="114.75">
      <c r="A75" s="360"/>
      <c r="B75" s="383"/>
      <c r="C75" s="178" t="s">
        <v>187</v>
      </c>
      <c r="D75" s="204" t="s">
        <v>188</v>
      </c>
      <c r="E75" s="105" t="s">
        <v>215</v>
      </c>
      <c r="F75" s="243">
        <v>298.17</v>
      </c>
      <c r="G75" s="243">
        <v>5.49</v>
      </c>
      <c r="H75" s="243"/>
      <c r="I75" s="243"/>
      <c r="J75" s="243"/>
      <c r="K75" s="242">
        <f t="shared" si="8"/>
        <v>0</v>
      </c>
      <c r="L75" s="243">
        <v>79010</v>
      </c>
      <c r="M75" s="243">
        <f>ROUND(F75*I75/G75,0)</f>
        <v>0</v>
      </c>
      <c r="N75" s="243">
        <v>298.17</v>
      </c>
      <c r="O75" s="243">
        <v>5.49</v>
      </c>
      <c r="P75" s="243"/>
      <c r="Q75" s="243"/>
      <c r="R75" s="243"/>
      <c r="S75" s="242">
        <f t="shared" si="7"/>
        <v>0</v>
      </c>
      <c r="T75" s="243">
        <v>11227</v>
      </c>
      <c r="U75" s="241">
        <f>ROUND(Q75*N75/O75,)</f>
        <v>0</v>
      </c>
      <c r="V75" s="243"/>
      <c r="W75" s="293"/>
      <c r="X75" s="163"/>
      <c r="Y75" s="163"/>
      <c r="Z75" s="51">
        <v>591</v>
      </c>
    </row>
    <row r="76" spans="1:26" ht="51">
      <c r="A76" s="360"/>
      <c r="B76" s="383"/>
      <c r="C76" s="178" t="s">
        <v>216</v>
      </c>
      <c r="D76" s="204" t="s">
        <v>217</v>
      </c>
      <c r="E76" s="105" t="s">
        <v>215</v>
      </c>
      <c r="F76" s="243"/>
      <c r="G76" s="243"/>
      <c r="H76" s="243"/>
      <c r="I76" s="243"/>
      <c r="J76" s="243"/>
      <c r="K76" s="242">
        <f t="shared" si="8"/>
        <v>0</v>
      </c>
      <c r="L76" s="243">
        <v>79010</v>
      </c>
      <c r="M76" s="243"/>
      <c r="N76" s="243"/>
      <c r="O76" s="243"/>
      <c r="P76" s="243"/>
      <c r="Q76" s="243"/>
      <c r="R76" s="243"/>
      <c r="S76" s="242">
        <f t="shared" si="7"/>
        <v>0</v>
      </c>
      <c r="T76" s="243">
        <v>11227</v>
      </c>
      <c r="U76" s="241"/>
      <c r="V76" s="243"/>
      <c r="W76" s="293"/>
      <c r="X76" s="163"/>
      <c r="Y76" s="163"/>
      <c r="Z76" s="71">
        <v>0</v>
      </c>
    </row>
    <row r="77" spans="1:26" ht="15" customHeight="1">
      <c r="A77" s="360"/>
      <c r="B77" s="379" t="s">
        <v>5</v>
      </c>
      <c r="C77" s="379"/>
      <c r="D77" s="379"/>
      <c r="E77" s="354"/>
      <c r="F77" s="243"/>
      <c r="G77" s="243"/>
      <c r="H77" s="243"/>
      <c r="I77" s="243">
        <f>I76+I75+I74+I73+I72+I71+I70+I68+I66+I67</f>
        <v>60</v>
      </c>
      <c r="J77" s="243">
        <f>J76+J75+J74+J73+J72+J71+J70+J68+J66+J67</f>
        <v>2140</v>
      </c>
      <c r="K77" s="242">
        <f t="shared" si="8"/>
        <v>7.593975446146058</v>
      </c>
      <c r="L77" s="243">
        <v>79010</v>
      </c>
      <c r="M77" s="243"/>
      <c r="N77" s="243"/>
      <c r="O77" s="243"/>
      <c r="P77" s="243">
        <f>P76+P75+P74+P73+P72+P71+P70+P68+P66+P67</f>
        <v>0</v>
      </c>
      <c r="Q77" s="243">
        <f>Q76+Q75+Q74+Q73+Q72+Q71+Q70+Q68+Q66+Q67</f>
        <v>0</v>
      </c>
      <c r="R77" s="243">
        <f>R76+R75+R74+R73+R72+R71+R70+R68+R66+R67</f>
        <v>0</v>
      </c>
      <c r="S77" s="242">
        <f t="shared" si="7"/>
        <v>0</v>
      </c>
      <c r="T77" s="243">
        <v>11227</v>
      </c>
      <c r="U77" s="241"/>
      <c r="V77" s="243">
        <v>60</v>
      </c>
      <c r="W77" s="293">
        <v>2140</v>
      </c>
      <c r="X77" s="163"/>
      <c r="Y77" s="163"/>
      <c r="Z77" s="51">
        <v>1514</v>
      </c>
    </row>
    <row r="78" spans="1:26" ht="25.5">
      <c r="A78" s="360" t="s">
        <v>43</v>
      </c>
      <c r="B78" s="365" t="s">
        <v>229</v>
      </c>
      <c r="C78" s="49" t="s">
        <v>3</v>
      </c>
      <c r="D78" s="50" t="s">
        <v>162</v>
      </c>
      <c r="E78" s="208" t="s">
        <v>163</v>
      </c>
      <c r="F78" s="243">
        <v>268.03</v>
      </c>
      <c r="G78" s="243">
        <v>9.58</v>
      </c>
      <c r="H78" s="243"/>
      <c r="I78" s="243"/>
      <c r="J78" s="243"/>
      <c r="K78" s="242">
        <f t="shared" si="8"/>
        <v>0</v>
      </c>
      <c r="L78" s="243">
        <v>48453</v>
      </c>
      <c r="M78" s="243">
        <f>ROUND(F78*I78/G78,0)</f>
        <v>0</v>
      </c>
      <c r="N78" s="243">
        <v>268.03</v>
      </c>
      <c r="O78" s="243">
        <v>9.58</v>
      </c>
      <c r="P78" s="243"/>
      <c r="Q78" s="243"/>
      <c r="R78" s="243"/>
      <c r="S78" s="242">
        <f t="shared" si="7"/>
        <v>0</v>
      </c>
      <c r="T78" s="243">
        <v>15325</v>
      </c>
      <c r="U78" s="241">
        <f>ROUND(Q78*N78/O78,)</f>
        <v>0</v>
      </c>
      <c r="V78" s="243"/>
      <c r="W78" s="293"/>
      <c r="X78" s="163"/>
      <c r="Y78" s="163"/>
      <c r="Z78" s="51">
        <v>0</v>
      </c>
    </row>
    <row r="79" spans="1:26" ht="25.5" customHeight="1">
      <c r="A79" s="360"/>
      <c r="B79" s="362"/>
      <c r="C79" s="49" t="s">
        <v>166</v>
      </c>
      <c r="D79" s="50" t="s">
        <v>167</v>
      </c>
      <c r="E79" s="208" t="s">
        <v>168</v>
      </c>
      <c r="F79" s="243">
        <v>306.93</v>
      </c>
      <c r="G79" s="243">
        <v>9.07</v>
      </c>
      <c r="H79" s="243"/>
      <c r="I79" s="243"/>
      <c r="J79" s="243"/>
      <c r="K79" s="242">
        <f t="shared" si="8"/>
        <v>0</v>
      </c>
      <c r="L79" s="243">
        <v>48453</v>
      </c>
      <c r="M79" s="243">
        <f>ROUND(F79*I79/G79,0)</f>
        <v>0</v>
      </c>
      <c r="N79" s="243">
        <v>306.93</v>
      </c>
      <c r="O79" s="243">
        <v>9.07</v>
      </c>
      <c r="P79" s="243"/>
      <c r="Q79" s="243"/>
      <c r="R79" s="243"/>
      <c r="S79" s="242">
        <f t="shared" si="7"/>
        <v>0</v>
      </c>
      <c r="T79" s="243">
        <v>15325</v>
      </c>
      <c r="U79" s="241">
        <f>ROUND(Q79*N79/O79,)</f>
        <v>0</v>
      </c>
      <c r="V79" s="243"/>
      <c r="W79" s="293"/>
      <c r="X79" s="163"/>
      <c r="Y79" s="163"/>
      <c r="Z79" s="60">
        <f>Z78+Z77+Z76+Z75+Z74+Z73+Z72+Z70+Z69+Z68</f>
        <v>5942</v>
      </c>
    </row>
    <row r="80" spans="1:26" ht="51">
      <c r="A80" s="360"/>
      <c r="B80" s="366"/>
      <c r="C80" s="49" t="s">
        <v>230</v>
      </c>
      <c r="D80" s="50" t="s">
        <v>231</v>
      </c>
      <c r="E80" s="208" t="s">
        <v>232</v>
      </c>
      <c r="F80" s="243">
        <v>353.81</v>
      </c>
      <c r="G80" s="243">
        <v>10.66</v>
      </c>
      <c r="H80" s="243"/>
      <c r="I80" s="243"/>
      <c r="J80" s="243"/>
      <c r="K80" s="242">
        <f t="shared" si="8"/>
        <v>0</v>
      </c>
      <c r="L80" s="243">
        <v>48453</v>
      </c>
      <c r="M80" s="243">
        <f>ROUND(F80*I80/G80,0)</f>
        <v>0</v>
      </c>
      <c r="N80" s="243">
        <v>353.81</v>
      </c>
      <c r="O80" s="243">
        <v>10.66</v>
      </c>
      <c r="P80" s="243"/>
      <c r="Q80" s="243"/>
      <c r="R80" s="243"/>
      <c r="S80" s="242">
        <f t="shared" si="7"/>
        <v>0</v>
      </c>
      <c r="T80" s="243">
        <v>15325</v>
      </c>
      <c r="U80" s="241">
        <f>ROUND(Q80*N80/O80,)</f>
        <v>0</v>
      </c>
      <c r="V80" s="243"/>
      <c r="W80" s="293"/>
      <c r="X80" s="163"/>
      <c r="Y80" s="163"/>
      <c r="Z80" s="51">
        <v>833</v>
      </c>
    </row>
    <row r="81" spans="1:26" ht="15" customHeight="1">
      <c r="A81" s="360"/>
      <c r="B81" s="354" t="s">
        <v>5</v>
      </c>
      <c r="C81" s="354"/>
      <c r="D81" s="354"/>
      <c r="E81" s="354"/>
      <c r="F81" s="243"/>
      <c r="G81" s="243"/>
      <c r="H81" s="243"/>
      <c r="I81" s="243"/>
      <c r="J81" s="243"/>
      <c r="K81" s="242">
        <f t="shared" si="8"/>
        <v>0</v>
      </c>
      <c r="L81" s="243">
        <v>48453</v>
      </c>
      <c r="M81" s="243"/>
      <c r="N81" s="243"/>
      <c r="O81" s="243"/>
      <c r="P81" s="243"/>
      <c r="Q81" s="243"/>
      <c r="R81" s="243"/>
      <c r="S81" s="242">
        <f t="shared" si="7"/>
        <v>0</v>
      </c>
      <c r="T81" s="243">
        <v>15325</v>
      </c>
      <c r="U81" s="241"/>
      <c r="V81" s="243"/>
      <c r="W81" s="293"/>
      <c r="X81" s="163"/>
      <c r="Y81" s="163"/>
      <c r="Z81" s="51">
        <v>1010</v>
      </c>
    </row>
    <row r="82" spans="1:26" ht="25.5">
      <c r="A82" s="360" t="s">
        <v>210</v>
      </c>
      <c r="B82" s="365" t="s">
        <v>233</v>
      </c>
      <c r="C82" s="49" t="s">
        <v>14</v>
      </c>
      <c r="D82" s="50" t="s">
        <v>203</v>
      </c>
      <c r="E82" s="208" t="s">
        <v>204</v>
      </c>
      <c r="F82" s="243">
        <v>223.7</v>
      </c>
      <c r="G82" s="243">
        <v>9.04</v>
      </c>
      <c r="H82" s="243"/>
      <c r="I82" s="243"/>
      <c r="J82" s="243"/>
      <c r="K82" s="242">
        <f t="shared" si="8"/>
        <v>0</v>
      </c>
      <c r="L82" s="243">
        <v>23029</v>
      </c>
      <c r="M82" s="243">
        <f>ROUND(F82*I82/G82,0)</f>
        <v>0</v>
      </c>
      <c r="N82" s="243">
        <v>223.7</v>
      </c>
      <c r="O82" s="243">
        <v>9.04</v>
      </c>
      <c r="P82" s="243"/>
      <c r="Q82" s="243"/>
      <c r="R82" s="243"/>
      <c r="S82" s="242">
        <f t="shared" si="7"/>
        <v>0</v>
      </c>
      <c r="T82" s="243">
        <v>6844</v>
      </c>
      <c r="U82" s="241">
        <f>ROUND(Q82*N82/O82,)</f>
        <v>0</v>
      </c>
      <c r="V82" s="243"/>
      <c r="W82" s="293"/>
      <c r="X82" s="163"/>
      <c r="Y82" s="163"/>
      <c r="Z82" s="51">
        <v>682</v>
      </c>
    </row>
    <row r="83" spans="1:26" ht="25.5" customHeight="1">
      <c r="A83" s="360"/>
      <c r="B83" s="362"/>
      <c r="C83" s="49" t="s">
        <v>3</v>
      </c>
      <c r="D83" s="50" t="s">
        <v>162</v>
      </c>
      <c r="E83" s="208" t="s">
        <v>163</v>
      </c>
      <c r="F83" s="243">
        <v>322.1</v>
      </c>
      <c r="G83" s="243">
        <v>11.34</v>
      </c>
      <c r="H83" s="243"/>
      <c r="I83" s="243"/>
      <c r="J83" s="243"/>
      <c r="K83" s="242">
        <f t="shared" si="8"/>
        <v>0</v>
      </c>
      <c r="L83" s="243">
        <v>23029</v>
      </c>
      <c r="M83" s="243">
        <f>ROUND(F83*I83/G83,0)</f>
        <v>0</v>
      </c>
      <c r="N83" s="243">
        <v>322.1</v>
      </c>
      <c r="O83" s="243">
        <v>11.34</v>
      </c>
      <c r="P83" s="243"/>
      <c r="Q83" s="243"/>
      <c r="R83" s="243"/>
      <c r="S83" s="242">
        <f t="shared" si="7"/>
        <v>0</v>
      </c>
      <c r="T83" s="243">
        <v>6844</v>
      </c>
      <c r="U83" s="241">
        <f>ROUND(Q83*N83/O83,)</f>
        <v>0</v>
      </c>
      <c r="V83" s="243"/>
      <c r="W83" s="293"/>
      <c r="X83" s="163"/>
      <c r="Y83" s="163"/>
      <c r="Z83" s="60">
        <f>Z82+Z81+Z80</f>
        <v>2525</v>
      </c>
    </row>
    <row r="84" spans="1:26" ht="25.5">
      <c r="A84" s="360"/>
      <c r="B84" s="362"/>
      <c r="C84" s="49" t="s">
        <v>234</v>
      </c>
      <c r="D84" s="50" t="s">
        <v>235</v>
      </c>
      <c r="E84" s="208" t="s">
        <v>236</v>
      </c>
      <c r="F84" s="243">
        <v>0</v>
      </c>
      <c r="G84" s="243">
        <v>0</v>
      </c>
      <c r="H84" s="243"/>
      <c r="I84" s="243"/>
      <c r="J84" s="243"/>
      <c r="K84" s="242">
        <f t="shared" si="8"/>
        <v>0</v>
      </c>
      <c r="L84" s="243">
        <v>23029</v>
      </c>
      <c r="M84" s="243"/>
      <c r="N84" s="243">
        <v>0</v>
      </c>
      <c r="O84" s="243">
        <v>0</v>
      </c>
      <c r="P84" s="243"/>
      <c r="Q84" s="243"/>
      <c r="R84" s="243"/>
      <c r="S84" s="242">
        <f t="shared" si="7"/>
        <v>0</v>
      </c>
      <c r="T84" s="243">
        <v>6844</v>
      </c>
      <c r="U84" s="241"/>
      <c r="V84" s="243"/>
      <c r="W84" s="293"/>
      <c r="X84" s="163"/>
      <c r="Y84" s="163"/>
      <c r="Z84" s="51">
        <v>625</v>
      </c>
    </row>
    <row r="85" spans="1:26" ht="25.5" customHeight="1">
      <c r="A85" s="360"/>
      <c r="B85" s="362"/>
      <c r="C85" s="49" t="s">
        <v>166</v>
      </c>
      <c r="D85" s="50" t="s">
        <v>167</v>
      </c>
      <c r="E85" s="208" t="s">
        <v>168</v>
      </c>
      <c r="F85" s="254">
        <v>242.04</v>
      </c>
      <c r="G85" s="254">
        <v>8.85</v>
      </c>
      <c r="H85" s="254">
        <v>2</v>
      </c>
      <c r="I85" s="254">
        <v>30</v>
      </c>
      <c r="J85" s="254">
        <v>1000</v>
      </c>
      <c r="K85" s="242">
        <f t="shared" si="8"/>
        <v>13.027052846411047</v>
      </c>
      <c r="L85" s="243">
        <v>23029</v>
      </c>
      <c r="M85" s="243">
        <f>ROUND(F85*I85/G85,0)</f>
        <v>820</v>
      </c>
      <c r="N85" s="254">
        <v>242.04</v>
      </c>
      <c r="O85" s="241">
        <v>8.85</v>
      </c>
      <c r="P85" s="241"/>
      <c r="Q85" s="241"/>
      <c r="R85" s="241"/>
      <c r="S85" s="242">
        <f t="shared" si="7"/>
        <v>0</v>
      </c>
      <c r="T85" s="243">
        <v>6844</v>
      </c>
      <c r="U85" s="241">
        <f>ROUND(Q85*N85/O85,)</f>
        <v>0</v>
      </c>
      <c r="V85" s="241">
        <v>30</v>
      </c>
      <c r="W85" s="291">
        <v>1000</v>
      </c>
      <c r="X85" s="163"/>
      <c r="Y85" s="163"/>
      <c r="Z85" s="51">
        <v>275</v>
      </c>
    </row>
    <row r="86" spans="1:26" ht="38.25">
      <c r="A86" s="360"/>
      <c r="B86" s="362"/>
      <c r="C86" s="49" t="s">
        <v>219</v>
      </c>
      <c r="D86" s="50" t="s">
        <v>220</v>
      </c>
      <c r="E86" s="208" t="s">
        <v>221</v>
      </c>
      <c r="F86" s="243">
        <v>340.2</v>
      </c>
      <c r="G86" s="243">
        <v>4.97</v>
      </c>
      <c r="H86" s="243"/>
      <c r="I86" s="243"/>
      <c r="J86" s="243"/>
      <c r="K86" s="242">
        <f t="shared" si="8"/>
        <v>0</v>
      </c>
      <c r="L86" s="243">
        <v>23029</v>
      </c>
      <c r="M86" s="243">
        <f>ROUND(F86*I86/G86,0)</f>
        <v>0</v>
      </c>
      <c r="N86" s="243">
        <v>340.2</v>
      </c>
      <c r="O86" s="243">
        <v>4.97</v>
      </c>
      <c r="P86" s="243"/>
      <c r="Q86" s="243"/>
      <c r="R86" s="243"/>
      <c r="S86" s="242">
        <f t="shared" si="7"/>
        <v>0</v>
      </c>
      <c r="T86" s="243">
        <v>6844</v>
      </c>
      <c r="U86" s="241">
        <f>ROUND(Q86*N86/O86,)</f>
        <v>0</v>
      </c>
      <c r="V86" s="243"/>
      <c r="W86" s="293"/>
      <c r="X86" s="163"/>
      <c r="Y86" s="163"/>
      <c r="Z86" s="51">
        <v>20</v>
      </c>
    </row>
    <row r="87" spans="1:26" ht="114.75">
      <c r="A87" s="360"/>
      <c r="B87" s="362"/>
      <c r="C87" s="49" t="s">
        <v>187</v>
      </c>
      <c r="D87" s="50" t="s">
        <v>188</v>
      </c>
      <c r="E87" s="208" t="s">
        <v>215</v>
      </c>
      <c r="F87" s="243">
        <v>366.4</v>
      </c>
      <c r="G87" s="243">
        <v>4.67</v>
      </c>
      <c r="H87" s="243"/>
      <c r="I87" s="243"/>
      <c r="J87" s="243"/>
      <c r="K87" s="242">
        <f t="shared" si="8"/>
        <v>0</v>
      </c>
      <c r="L87" s="243">
        <v>23029</v>
      </c>
      <c r="M87" s="243">
        <f>ROUND(F87*I87/G87,0)</f>
        <v>0</v>
      </c>
      <c r="N87" s="243">
        <v>366.4</v>
      </c>
      <c r="O87" s="243">
        <v>4.67</v>
      </c>
      <c r="P87" s="243"/>
      <c r="Q87" s="243"/>
      <c r="R87" s="243"/>
      <c r="S87" s="242">
        <f t="shared" si="7"/>
        <v>0</v>
      </c>
      <c r="T87" s="243">
        <v>6844</v>
      </c>
      <c r="U87" s="241">
        <f>ROUND(Q87*N87/O87,)</f>
        <v>0</v>
      </c>
      <c r="V87" s="243"/>
      <c r="W87" s="293"/>
      <c r="X87" s="163"/>
      <c r="Y87" s="163"/>
      <c r="Z87" s="51">
        <v>1250</v>
      </c>
    </row>
    <row r="88" spans="1:26" ht="51">
      <c r="A88" s="360"/>
      <c r="B88" s="366"/>
      <c r="C88" s="49" t="s">
        <v>216</v>
      </c>
      <c r="D88" s="50" t="s">
        <v>217</v>
      </c>
      <c r="E88" s="208" t="s">
        <v>215</v>
      </c>
      <c r="F88" s="243"/>
      <c r="G88" s="243"/>
      <c r="H88" s="243"/>
      <c r="I88" s="243"/>
      <c r="J88" s="243"/>
      <c r="K88" s="242">
        <f t="shared" si="8"/>
        <v>0</v>
      </c>
      <c r="L88" s="243">
        <v>23029</v>
      </c>
      <c r="M88" s="243"/>
      <c r="N88" s="243"/>
      <c r="O88" s="243"/>
      <c r="P88" s="243"/>
      <c r="Q88" s="243"/>
      <c r="R88" s="243"/>
      <c r="S88" s="242">
        <f t="shared" si="7"/>
        <v>0</v>
      </c>
      <c r="T88" s="243">
        <v>6844</v>
      </c>
      <c r="U88" s="241"/>
      <c r="V88" s="243"/>
      <c r="W88" s="293"/>
      <c r="X88" s="163"/>
      <c r="Y88" s="163"/>
      <c r="Z88" s="51">
        <v>0</v>
      </c>
    </row>
    <row r="89" spans="1:26" ht="15" customHeight="1">
      <c r="A89" s="360"/>
      <c r="B89" s="354" t="s">
        <v>5</v>
      </c>
      <c r="C89" s="354"/>
      <c r="D89" s="354"/>
      <c r="E89" s="354"/>
      <c r="F89" s="243"/>
      <c r="G89" s="243"/>
      <c r="H89" s="243"/>
      <c r="I89" s="243">
        <f>I85</f>
        <v>30</v>
      </c>
      <c r="J89" s="243">
        <f>J85</f>
        <v>1000</v>
      </c>
      <c r="K89" s="242">
        <f t="shared" si="8"/>
        <v>13.027052846411047</v>
      </c>
      <c r="L89" s="243">
        <v>23029</v>
      </c>
      <c r="M89" s="243"/>
      <c r="N89" s="243"/>
      <c r="O89" s="243"/>
      <c r="P89" s="243"/>
      <c r="Q89" s="243">
        <f>Q85</f>
        <v>0</v>
      </c>
      <c r="R89" s="243">
        <f>R85</f>
        <v>0</v>
      </c>
      <c r="S89" s="242">
        <f t="shared" si="7"/>
        <v>0</v>
      </c>
      <c r="T89" s="243">
        <v>6844</v>
      </c>
      <c r="U89" s="241"/>
      <c r="V89" s="243">
        <v>30</v>
      </c>
      <c r="W89" s="293">
        <v>1000</v>
      </c>
      <c r="X89" s="163"/>
      <c r="Y89" s="163"/>
      <c r="Z89" s="51">
        <v>200</v>
      </c>
    </row>
    <row r="90" spans="1:26" ht="25.5">
      <c r="A90" s="360" t="s">
        <v>7</v>
      </c>
      <c r="B90" s="365" t="s">
        <v>237</v>
      </c>
      <c r="C90" s="49" t="s">
        <v>3</v>
      </c>
      <c r="D90" s="50" t="s">
        <v>162</v>
      </c>
      <c r="E90" s="208" t="s">
        <v>163</v>
      </c>
      <c r="F90" s="255">
        <v>335.91</v>
      </c>
      <c r="G90" s="255">
        <v>11.26</v>
      </c>
      <c r="H90" s="241">
        <v>2</v>
      </c>
      <c r="I90" s="241">
        <v>8</v>
      </c>
      <c r="J90" s="241">
        <v>220</v>
      </c>
      <c r="K90" s="242">
        <f t="shared" si="8"/>
        <v>2.208968411751712</v>
      </c>
      <c r="L90" s="243">
        <v>36216</v>
      </c>
      <c r="M90" s="243">
        <f>ROUND(F90*I90/G90,0)</f>
        <v>239</v>
      </c>
      <c r="N90" s="241"/>
      <c r="O90" s="241"/>
      <c r="P90" s="241"/>
      <c r="Q90" s="241"/>
      <c r="R90" s="241"/>
      <c r="S90" s="242"/>
      <c r="T90" s="241"/>
      <c r="U90" s="241"/>
      <c r="V90" s="241">
        <v>8</v>
      </c>
      <c r="W90" s="291">
        <v>220</v>
      </c>
      <c r="X90" s="163"/>
      <c r="Y90" s="163"/>
      <c r="Z90" s="51">
        <v>0</v>
      </c>
    </row>
    <row r="91" spans="1:26" ht="25.5" customHeight="1">
      <c r="A91" s="360"/>
      <c r="B91" s="362"/>
      <c r="C91" s="49" t="s">
        <v>166</v>
      </c>
      <c r="D91" s="50" t="s">
        <v>167</v>
      </c>
      <c r="E91" s="208" t="s">
        <v>168</v>
      </c>
      <c r="F91" s="255">
        <v>342.14</v>
      </c>
      <c r="G91" s="255">
        <v>10.05</v>
      </c>
      <c r="H91" s="241">
        <v>2</v>
      </c>
      <c r="I91" s="241">
        <v>50</v>
      </c>
      <c r="J91" s="241">
        <v>1683</v>
      </c>
      <c r="K91" s="242">
        <f t="shared" si="8"/>
        <v>13.8060525734482</v>
      </c>
      <c r="L91" s="243">
        <v>36216</v>
      </c>
      <c r="M91" s="243">
        <f>ROUND(F91*I91/G91,0)</f>
        <v>1702</v>
      </c>
      <c r="N91" s="241"/>
      <c r="O91" s="241"/>
      <c r="P91" s="241"/>
      <c r="Q91" s="241"/>
      <c r="R91" s="241"/>
      <c r="S91" s="242"/>
      <c r="T91" s="241"/>
      <c r="U91" s="241"/>
      <c r="V91" s="241">
        <v>50</v>
      </c>
      <c r="W91" s="291">
        <v>1683</v>
      </c>
      <c r="X91" s="163"/>
      <c r="Y91" s="163"/>
      <c r="Z91" s="60">
        <f>Z90+Z89+Z87+Z86+Z85+Z84</f>
        <v>2370</v>
      </c>
    </row>
    <row r="92" spans="1:26" ht="38.25">
      <c r="A92" s="360"/>
      <c r="B92" s="366"/>
      <c r="C92" s="49" t="s">
        <v>219</v>
      </c>
      <c r="D92" s="50" t="s">
        <v>220</v>
      </c>
      <c r="E92" s="208" t="s">
        <v>221</v>
      </c>
      <c r="F92" s="255">
        <v>249</v>
      </c>
      <c r="G92" s="255">
        <v>4.54</v>
      </c>
      <c r="H92" s="241">
        <v>2</v>
      </c>
      <c r="I92" s="241">
        <v>8</v>
      </c>
      <c r="J92" s="241">
        <v>290</v>
      </c>
      <c r="K92" s="242">
        <f t="shared" si="8"/>
        <v>2.208968411751712</v>
      </c>
      <c r="L92" s="243">
        <v>36216</v>
      </c>
      <c r="M92" s="243">
        <f>ROUND(F92*I92/G92,0)</f>
        <v>439</v>
      </c>
      <c r="N92" s="241"/>
      <c r="O92" s="241"/>
      <c r="P92" s="241"/>
      <c r="Q92" s="241"/>
      <c r="R92" s="241"/>
      <c r="S92" s="242"/>
      <c r="T92" s="241"/>
      <c r="U92" s="241"/>
      <c r="V92" s="241">
        <v>8</v>
      </c>
      <c r="W92" s="291">
        <v>290</v>
      </c>
      <c r="X92" s="163"/>
      <c r="Y92" s="163"/>
      <c r="Z92" s="51">
        <v>160</v>
      </c>
    </row>
    <row r="93" spans="1:26" ht="15" customHeight="1">
      <c r="A93" s="360"/>
      <c r="B93" s="354" t="s">
        <v>5</v>
      </c>
      <c r="C93" s="354"/>
      <c r="D93" s="354"/>
      <c r="E93" s="354"/>
      <c r="F93" s="243"/>
      <c r="G93" s="243"/>
      <c r="H93" s="243"/>
      <c r="I93" s="243">
        <f>I92+I91+I90</f>
        <v>66</v>
      </c>
      <c r="J93" s="243">
        <f>J92+J91+J90</f>
        <v>2193</v>
      </c>
      <c r="K93" s="242">
        <f t="shared" si="8"/>
        <v>18.223989396951623</v>
      </c>
      <c r="L93" s="243">
        <v>36216</v>
      </c>
      <c r="M93" s="243"/>
      <c r="N93" s="243"/>
      <c r="O93" s="243"/>
      <c r="P93" s="243"/>
      <c r="Q93" s="243">
        <f>Q92+Q91+Q90</f>
        <v>0</v>
      </c>
      <c r="R93" s="243">
        <f>R92+R91+R90</f>
        <v>0</v>
      </c>
      <c r="S93" s="242"/>
      <c r="T93" s="243"/>
      <c r="U93" s="241"/>
      <c r="V93" s="243">
        <v>66</v>
      </c>
      <c r="W93" s="301">
        <v>2193</v>
      </c>
      <c r="X93" s="163"/>
      <c r="Y93" s="163"/>
      <c r="Z93" s="51">
        <v>1683</v>
      </c>
    </row>
    <row r="94" spans="1:26" ht="25.5">
      <c r="A94" s="360" t="s">
        <v>44</v>
      </c>
      <c r="B94" s="132" t="s">
        <v>238</v>
      </c>
      <c r="C94" s="49" t="s">
        <v>166</v>
      </c>
      <c r="D94" s="50" t="s">
        <v>167</v>
      </c>
      <c r="E94" s="208" t="s">
        <v>168</v>
      </c>
      <c r="F94" s="246">
        <v>344.95</v>
      </c>
      <c r="G94" s="241">
        <v>10.01</v>
      </c>
      <c r="H94" s="241"/>
      <c r="I94" s="241">
        <v>40</v>
      </c>
      <c r="J94" s="241">
        <v>1366</v>
      </c>
      <c r="K94" s="242">
        <f t="shared" si="8"/>
        <v>16.505054672993605</v>
      </c>
      <c r="L94" s="243">
        <v>24235</v>
      </c>
      <c r="M94" s="243">
        <f>ROUND(F94*I94/G94,0)</f>
        <v>1378</v>
      </c>
      <c r="N94" s="241"/>
      <c r="O94" s="241"/>
      <c r="P94" s="241"/>
      <c r="Q94" s="241"/>
      <c r="R94" s="241"/>
      <c r="S94" s="242"/>
      <c r="T94" s="241"/>
      <c r="U94" s="241"/>
      <c r="V94" s="241">
        <v>40</v>
      </c>
      <c r="W94" s="291">
        <v>1366</v>
      </c>
      <c r="X94" s="163"/>
      <c r="Y94" s="163"/>
      <c r="Z94" s="51">
        <v>259</v>
      </c>
    </row>
    <row r="95" spans="1:26" ht="15" customHeight="1">
      <c r="A95" s="360"/>
      <c r="B95" s="364" t="s">
        <v>5</v>
      </c>
      <c r="C95" s="364"/>
      <c r="D95" s="364"/>
      <c r="E95" s="364"/>
      <c r="F95" s="256"/>
      <c r="G95" s="256"/>
      <c r="H95" s="256"/>
      <c r="I95" s="256">
        <f>I94</f>
        <v>40</v>
      </c>
      <c r="J95" s="256">
        <f>J94</f>
        <v>1366</v>
      </c>
      <c r="K95" s="257">
        <f t="shared" si="8"/>
        <v>16.505054672993605</v>
      </c>
      <c r="L95" s="256">
        <v>24235</v>
      </c>
      <c r="M95" s="243"/>
      <c r="N95" s="256"/>
      <c r="O95" s="256"/>
      <c r="P95" s="256"/>
      <c r="Q95" s="256">
        <f>Q94</f>
        <v>0</v>
      </c>
      <c r="R95" s="256">
        <f>R94</f>
        <v>0</v>
      </c>
      <c r="S95" s="257"/>
      <c r="T95" s="256"/>
      <c r="U95" s="241"/>
      <c r="V95" s="243">
        <v>40</v>
      </c>
      <c r="W95" s="301">
        <v>1366</v>
      </c>
      <c r="X95" s="163"/>
      <c r="Y95" s="163"/>
      <c r="Z95" s="60">
        <f>Z94+Z93+Z92</f>
        <v>2102</v>
      </c>
    </row>
    <row r="96" spans="1:26" ht="25.5">
      <c r="A96" s="360" t="s">
        <v>45</v>
      </c>
      <c r="B96" s="386" t="s">
        <v>239</v>
      </c>
      <c r="C96" s="49" t="s">
        <v>3</v>
      </c>
      <c r="D96" s="50" t="s">
        <v>162</v>
      </c>
      <c r="E96" s="208" t="s">
        <v>163</v>
      </c>
      <c r="F96" s="246">
        <v>344.4</v>
      </c>
      <c r="G96" s="241">
        <v>12.13</v>
      </c>
      <c r="H96" s="241">
        <v>2</v>
      </c>
      <c r="I96" s="241">
        <v>10</v>
      </c>
      <c r="J96" s="241">
        <v>278</v>
      </c>
      <c r="K96" s="242">
        <f t="shared" si="8"/>
        <v>2.4829298572315333</v>
      </c>
      <c r="L96" s="243">
        <v>40275</v>
      </c>
      <c r="M96" s="243">
        <f>ROUND(F96*I96/G96,0)</f>
        <v>284</v>
      </c>
      <c r="N96" s="241"/>
      <c r="O96" s="241"/>
      <c r="P96" s="241"/>
      <c r="Q96" s="241"/>
      <c r="R96" s="241"/>
      <c r="S96" s="242">
        <f>Q96/T96*10000</f>
        <v>0</v>
      </c>
      <c r="T96" s="243">
        <v>14050</v>
      </c>
      <c r="U96" s="241"/>
      <c r="V96" s="241">
        <v>10</v>
      </c>
      <c r="W96" s="291">
        <v>278</v>
      </c>
      <c r="X96" s="163"/>
      <c r="Y96" s="163"/>
      <c r="Z96" s="51">
        <v>1366</v>
      </c>
    </row>
    <row r="97" spans="1:26" ht="25.5" customHeight="1">
      <c r="A97" s="360"/>
      <c r="B97" s="387"/>
      <c r="C97" s="49" t="s">
        <v>166</v>
      </c>
      <c r="D97" s="50" t="s">
        <v>167</v>
      </c>
      <c r="E97" s="208" t="s">
        <v>168</v>
      </c>
      <c r="F97" s="246">
        <v>255.73</v>
      </c>
      <c r="G97" s="258">
        <v>10.18</v>
      </c>
      <c r="H97" s="241">
        <v>2</v>
      </c>
      <c r="I97" s="241">
        <v>30</v>
      </c>
      <c r="J97" s="241">
        <v>1019</v>
      </c>
      <c r="K97" s="242">
        <f t="shared" si="8"/>
        <v>7.4487895716946</v>
      </c>
      <c r="L97" s="243">
        <v>40275</v>
      </c>
      <c r="M97" s="243">
        <f>ROUND(F97*I97/G97,0)</f>
        <v>754</v>
      </c>
      <c r="N97" s="241"/>
      <c r="O97" s="241"/>
      <c r="P97" s="241"/>
      <c r="Q97" s="241"/>
      <c r="R97" s="241"/>
      <c r="S97" s="242">
        <f>Q97/T97*10000</f>
        <v>0</v>
      </c>
      <c r="T97" s="243">
        <v>14050</v>
      </c>
      <c r="U97" s="241"/>
      <c r="V97" s="241">
        <v>30</v>
      </c>
      <c r="W97" s="291">
        <v>1019</v>
      </c>
      <c r="X97" s="163"/>
      <c r="Y97" s="163"/>
      <c r="Z97" s="60">
        <f>Z96</f>
        <v>1366</v>
      </c>
    </row>
    <row r="98" spans="1:26" ht="15.75">
      <c r="A98" s="360"/>
      <c r="B98" s="354" t="s">
        <v>5</v>
      </c>
      <c r="C98" s="354"/>
      <c r="D98" s="354"/>
      <c r="E98" s="354"/>
      <c r="F98" s="243"/>
      <c r="G98" s="243"/>
      <c r="H98" s="243"/>
      <c r="I98" s="243">
        <f>I97+I96</f>
        <v>40</v>
      </c>
      <c r="J98" s="243">
        <f>J97+J96</f>
        <v>1297</v>
      </c>
      <c r="K98" s="242">
        <f t="shared" si="8"/>
        <v>9.931719428926133</v>
      </c>
      <c r="L98" s="243">
        <v>40275</v>
      </c>
      <c r="M98" s="243"/>
      <c r="N98" s="243"/>
      <c r="O98" s="243"/>
      <c r="P98" s="243"/>
      <c r="Q98" s="243">
        <f>Q97+Q96</f>
        <v>0</v>
      </c>
      <c r="R98" s="243">
        <f>R97+R96</f>
        <v>0</v>
      </c>
      <c r="S98" s="242">
        <f>Q98/T98*10000</f>
        <v>0</v>
      </c>
      <c r="T98" s="243">
        <v>14050</v>
      </c>
      <c r="U98" s="241"/>
      <c r="V98" s="243">
        <v>40</v>
      </c>
      <c r="W98" s="301">
        <v>1297</v>
      </c>
      <c r="X98" s="163"/>
      <c r="Y98" s="163"/>
      <c r="Z98" s="51">
        <v>278</v>
      </c>
    </row>
    <row r="99" spans="1:26" ht="25.5" customHeight="1">
      <c r="A99" s="360" t="s">
        <v>6</v>
      </c>
      <c r="B99" s="132" t="s">
        <v>240</v>
      </c>
      <c r="C99" s="49" t="s">
        <v>166</v>
      </c>
      <c r="D99" s="50" t="s">
        <v>167</v>
      </c>
      <c r="E99" s="208" t="s">
        <v>168</v>
      </c>
      <c r="F99" s="246">
        <v>261.88</v>
      </c>
      <c r="G99" s="241">
        <v>8.9</v>
      </c>
      <c r="H99" s="241">
        <v>2</v>
      </c>
      <c r="I99" s="241">
        <v>50</v>
      </c>
      <c r="J99" s="241">
        <v>1900</v>
      </c>
      <c r="K99" s="242">
        <f t="shared" si="8"/>
        <v>18.925773117831863</v>
      </c>
      <c r="L99" s="243">
        <v>26419</v>
      </c>
      <c r="M99" s="243">
        <f>ROUND(F99*I99/G99,0)</f>
        <v>1471</v>
      </c>
      <c r="N99" s="241"/>
      <c r="O99" s="241"/>
      <c r="P99" s="241"/>
      <c r="Q99" s="241"/>
      <c r="R99" s="241"/>
      <c r="S99" s="242"/>
      <c r="T99" s="241"/>
      <c r="U99" s="241"/>
      <c r="V99" s="241">
        <v>50</v>
      </c>
      <c r="W99" s="291">
        <v>1900</v>
      </c>
      <c r="X99" s="163"/>
      <c r="Y99" s="163"/>
      <c r="Z99" s="51">
        <v>1019</v>
      </c>
    </row>
    <row r="100" spans="1:26" ht="15.75">
      <c r="A100" s="360"/>
      <c r="B100" s="354" t="s">
        <v>5</v>
      </c>
      <c r="C100" s="354"/>
      <c r="D100" s="354"/>
      <c r="E100" s="354"/>
      <c r="F100" s="243"/>
      <c r="G100" s="243"/>
      <c r="H100" s="243"/>
      <c r="I100" s="243">
        <f>I99</f>
        <v>50</v>
      </c>
      <c r="J100" s="243">
        <f>J99</f>
        <v>1900</v>
      </c>
      <c r="K100" s="242">
        <f t="shared" si="8"/>
        <v>18.925773117831863</v>
      </c>
      <c r="L100" s="243">
        <v>26419</v>
      </c>
      <c r="M100" s="243"/>
      <c r="N100" s="243"/>
      <c r="O100" s="243"/>
      <c r="P100" s="243"/>
      <c r="Q100" s="243">
        <f>Q99</f>
        <v>0</v>
      </c>
      <c r="R100" s="243">
        <f>R99</f>
        <v>0</v>
      </c>
      <c r="S100" s="242"/>
      <c r="T100" s="243"/>
      <c r="U100" s="241"/>
      <c r="V100" s="243">
        <v>50</v>
      </c>
      <c r="W100" s="301">
        <v>1900</v>
      </c>
      <c r="X100" s="163"/>
      <c r="Y100" s="163"/>
      <c r="Z100" s="60">
        <f>Z99+Z98</f>
        <v>1297</v>
      </c>
    </row>
    <row r="101" spans="1:26" ht="25.5" customHeight="1">
      <c r="A101" s="360" t="s">
        <v>241</v>
      </c>
      <c r="B101" s="388" t="s">
        <v>242</v>
      </c>
      <c r="C101" s="49" t="s">
        <v>14</v>
      </c>
      <c r="D101" s="50" t="s">
        <v>203</v>
      </c>
      <c r="E101" s="208" t="s">
        <v>204</v>
      </c>
      <c r="F101" s="254">
        <v>333.21</v>
      </c>
      <c r="G101" s="254">
        <v>9.8</v>
      </c>
      <c r="H101" s="254">
        <v>2</v>
      </c>
      <c r="I101" s="254">
        <v>16</v>
      </c>
      <c r="J101" s="259">
        <v>509</v>
      </c>
      <c r="K101" s="242">
        <f t="shared" si="8"/>
        <v>3.182939444577067</v>
      </c>
      <c r="L101" s="243">
        <v>50268</v>
      </c>
      <c r="M101" s="243">
        <f>ROUND(F101*I101/G101,0)</f>
        <v>544</v>
      </c>
      <c r="N101" s="254">
        <v>335</v>
      </c>
      <c r="O101" s="254">
        <v>10.8</v>
      </c>
      <c r="P101" s="254"/>
      <c r="Q101" s="254"/>
      <c r="R101" s="254"/>
      <c r="S101" s="242"/>
      <c r="T101" s="254"/>
      <c r="U101" s="241">
        <f>ROUND(Q101*N101/O101,)</f>
        <v>0</v>
      </c>
      <c r="V101" s="254">
        <v>16</v>
      </c>
      <c r="W101" s="303">
        <v>509</v>
      </c>
      <c r="X101" s="163"/>
      <c r="Y101" s="163"/>
      <c r="Z101" s="51">
        <v>1800</v>
      </c>
    </row>
    <row r="102" spans="1:26" ht="26.25" thickBot="1">
      <c r="A102" s="360"/>
      <c r="B102" s="389"/>
      <c r="C102" s="49" t="s">
        <v>3</v>
      </c>
      <c r="D102" s="50" t="s">
        <v>162</v>
      </c>
      <c r="E102" s="208" t="s">
        <v>163</v>
      </c>
      <c r="F102" s="254">
        <v>345</v>
      </c>
      <c r="G102" s="254">
        <v>9.94</v>
      </c>
      <c r="H102" s="254">
        <v>2</v>
      </c>
      <c r="I102" s="254">
        <v>16</v>
      </c>
      <c r="J102" s="259">
        <v>509</v>
      </c>
      <c r="K102" s="242">
        <f t="shared" si="8"/>
        <v>3.182939444577067</v>
      </c>
      <c r="L102" s="243">
        <v>50268</v>
      </c>
      <c r="M102" s="243">
        <f>ROUND(F102*I102/G102,0)</f>
        <v>555</v>
      </c>
      <c r="N102" s="254"/>
      <c r="O102" s="254"/>
      <c r="P102" s="254"/>
      <c r="Q102" s="254"/>
      <c r="R102" s="254"/>
      <c r="S102" s="242"/>
      <c r="T102" s="254"/>
      <c r="U102" s="241"/>
      <c r="V102" s="254">
        <v>16</v>
      </c>
      <c r="W102" s="303">
        <v>509</v>
      </c>
      <c r="X102" s="163"/>
      <c r="Y102" s="163"/>
      <c r="Z102" s="60">
        <f>Z101</f>
        <v>1800</v>
      </c>
    </row>
    <row r="103" spans="1:26" ht="25.5" customHeight="1">
      <c r="A103" s="360"/>
      <c r="B103" s="390"/>
      <c r="C103" s="49" t="s">
        <v>166</v>
      </c>
      <c r="D103" s="50" t="s">
        <v>167</v>
      </c>
      <c r="E103" s="208" t="s">
        <v>168</v>
      </c>
      <c r="F103" s="254">
        <v>210.68</v>
      </c>
      <c r="G103" s="254">
        <v>9.77</v>
      </c>
      <c r="H103" s="254">
        <v>2</v>
      </c>
      <c r="I103" s="260">
        <v>34</v>
      </c>
      <c r="J103" s="261">
        <v>1093</v>
      </c>
      <c r="K103" s="242">
        <f t="shared" si="8"/>
        <v>6.763746319726267</v>
      </c>
      <c r="L103" s="243">
        <v>50268</v>
      </c>
      <c r="M103" s="243">
        <f>ROUND(F103*I103/G103,0)</f>
        <v>733</v>
      </c>
      <c r="N103" s="260"/>
      <c r="O103" s="260"/>
      <c r="P103" s="260"/>
      <c r="Q103" s="260"/>
      <c r="R103" s="260"/>
      <c r="S103" s="242"/>
      <c r="T103" s="260"/>
      <c r="U103" s="241"/>
      <c r="V103" s="260">
        <v>34</v>
      </c>
      <c r="W103" s="304">
        <v>1093</v>
      </c>
      <c r="X103" s="163"/>
      <c r="Y103" s="163"/>
      <c r="Z103" s="51">
        <v>509</v>
      </c>
    </row>
    <row r="104" spans="1:26" ht="15.75">
      <c r="A104" s="360"/>
      <c r="B104" s="354" t="s">
        <v>5</v>
      </c>
      <c r="C104" s="354"/>
      <c r="D104" s="354"/>
      <c r="E104" s="354"/>
      <c r="F104" s="243"/>
      <c r="G104" s="243"/>
      <c r="H104" s="243"/>
      <c r="I104" s="243">
        <f>I103+I102+I101</f>
        <v>66</v>
      </c>
      <c r="J104" s="243">
        <f>J103+J102+J101</f>
        <v>2111</v>
      </c>
      <c r="K104" s="242">
        <f>I104/L104*10000</f>
        <v>13.129625208880402</v>
      </c>
      <c r="L104" s="243">
        <v>50268</v>
      </c>
      <c r="M104" s="243"/>
      <c r="N104" s="243"/>
      <c r="O104" s="243"/>
      <c r="P104" s="243"/>
      <c r="Q104" s="243"/>
      <c r="R104" s="243">
        <f>R103+R102+R101</f>
        <v>0</v>
      </c>
      <c r="S104" s="242"/>
      <c r="T104" s="243"/>
      <c r="U104" s="241"/>
      <c r="V104" s="243">
        <v>66</v>
      </c>
      <c r="W104" s="301">
        <v>2111</v>
      </c>
      <c r="X104" s="163"/>
      <c r="Y104" s="163"/>
      <c r="Z104" s="51">
        <v>509</v>
      </c>
    </row>
    <row r="105" spans="1:26" ht="38.25" customHeight="1">
      <c r="A105" s="360" t="s">
        <v>46</v>
      </c>
      <c r="B105" s="132" t="s">
        <v>243</v>
      </c>
      <c r="C105" s="49" t="s">
        <v>178</v>
      </c>
      <c r="D105" s="50" t="s">
        <v>179</v>
      </c>
      <c r="E105" s="208" t="s">
        <v>180</v>
      </c>
      <c r="F105" s="246">
        <v>318.45</v>
      </c>
      <c r="G105" s="241">
        <v>7.96</v>
      </c>
      <c r="H105" s="241"/>
      <c r="I105" s="241"/>
      <c r="J105" s="241"/>
      <c r="K105" s="242"/>
      <c r="L105" s="262"/>
      <c r="M105" s="243">
        <f>ROUND(F105*I105/G105,0)</f>
        <v>0</v>
      </c>
      <c r="N105" s="246">
        <v>320</v>
      </c>
      <c r="O105" s="241">
        <v>8.1</v>
      </c>
      <c r="P105" s="241">
        <v>2</v>
      </c>
      <c r="Q105" s="241">
        <v>20</v>
      </c>
      <c r="R105" s="241">
        <v>765</v>
      </c>
      <c r="S105" s="242">
        <f aca="true" t="shared" si="9" ref="S105:S111">Q105/T105*10000</f>
        <v>14.74708745022858</v>
      </c>
      <c r="T105" s="243">
        <v>13562</v>
      </c>
      <c r="U105" s="241">
        <f>ROUND(Q105*N105/O105,)</f>
        <v>790</v>
      </c>
      <c r="V105" s="241">
        <v>20</v>
      </c>
      <c r="W105" s="291">
        <v>765</v>
      </c>
      <c r="X105" s="163"/>
      <c r="Y105" s="163"/>
      <c r="Z105" s="51">
        <v>1093</v>
      </c>
    </row>
    <row r="106" spans="1:26" ht="15.75">
      <c r="A106" s="360"/>
      <c r="B106" s="354" t="s">
        <v>5</v>
      </c>
      <c r="C106" s="354"/>
      <c r="D106" s="354"/>
      <c r="E106" s="354"/>
      <c r="F106" s="243"/>
      <c r="G106" s="243"/>
      <c r="H106" s="243"/>
      <c r="I106" s="243"/>
      <c r="J106" s="243"/>
      <c r="K106" s="242"/>
      <c r="L106" s="243">
        <v>0</v>
      </c>
      <c r="M106" s="243"/>
      <c r="N106" s="243"/>
      <c r="O106" s="243"/>
      <c r="P106" s="243"/>
      <c r="Q106" s="243">
        <f>Q105</f>
        <v>20</v>
      </c>
      <c r="R106" s="243">
        <f>R105</f>
        <v>765</v>
      </c>
      <c r="S106" s="242">
        <f t="shared" si="9"/>
        <v>14.74708745022858</v>
      </c>
      <c r="T106" s="243">
        <v>13562</v>
      </c>
      <c r="U106" s="241"/>
      <c r="V106" s="243">
        <v>20</v>
      </c>
      <c r="W106" s="301">
        <v>765</v>
      </c>
      <c r="X106" s="163"/>
      <c r="Y106" s="163"/>
      <c r="Z106" s="60">
        <f>Z105+Z104+Z103</f>
        <v>2111</v>
      </c>
    </row>
    <row r="107" spans="1:26" ht="25.5" customHeight="1">
      <c r="A107" s="391" t="s">
        <v>47</v>
      </c>
      <c r="B107" s="394" t="s">
        <v>244</v>
      </c>
      <c r="C107" s="194"/>
      <c r="D107" s="50" t="s">
        <v>203</v>
      </c>
      <c r="E107" s="208" t="s">
        <v>204</v>
      </c>
      <c r="F107" s="243">
        <v>335</v>
      </c>
      <c r="G107" s="243">
        <v>10.8</v>
      </c>
      <c r="H107" s="243"/>
      <c r="I107" s="243"/>
      <c r="J107" s="243"/>
      <c r="K107" s="242"/>
      <c r="L107" s="243"/>
      <c r="M107" s="243">
        <f>ROUND(F107*I107/G107,0)</f>
        <v>0</v>
      </c>
      <c r="N107" s="243">
        <v>335</v>
      </c>
      <c r="O107" s="243">
        <v>10.8</v>
      </c>
      <c r="P107" s="243"/>
      <c r="Q107" s="243"/>
      <c r="R107" s="243"/>
      <c r="S107" s="242">
        <f t="shared" si="9"/>
        <v>0</v>
      </c>
      <c r="T107" s="243">
        <v>15945</v>
      </c>
      <c r="U107" s="241">
        <f>ROUND(Q107*N107/O107,)</f>
        <v>0</v>
      </c>
      <c r="V107" s="243"/>
      <c r="W107" s="293"/>
      <c r="X107" s="163"/>
      <c r="Y107" s="163"/>
      <c r="Z107" s="51">
        <v>765</v>
      </c>
    </row>
    <row r="108" spans="1:26" ht="38.25">
      <c r="A108" s="392"/>
      <c r="B108" s="395"/>
      <c r="C108" s="49" t="s">
        <v>178</v>
      </c>
      <c r="D108" s="50" t="s">
        <v>167</v>
      </c>
      <c r="E108" s="208" t="s">
        <v>180</v>
      </c>
      <c r="F108" s="246">
        <v>297.52</v>
      </c>
      <c r="G108" s="241">
        <v>11.21</v>
      </c>
      <c r="H108" s="241"/>
      <c r="I108" s="241"/>
      <c r="J108" s="241"/>
      <c r="K108" s="242"/>
      <c r="L108" s="241"/>
      <c r="M108" s="243">
        <f>ROUND(F108*I108/G108,0)</f>
        <v>0</v>
      </c>
      <c r="N108" s="241">
        <v>11</v>
      </c>
      <c r="O108" s="241">
        <v>11</v>
      </c>
      <c r="P108" s="241">
        <v>2</v>
      </c>
      <c r="Q108" s="241">
        <v>32</v>
      </c>
      <c r="R108" s="241">
        <v>784</v>
      </c>
      <c r="S108" s="242">
        <f t="shared" si="9"/>
        <v>20.068987143305108</v>
      </c>
      <c r="T108" s="243">
        <v>15945</v>
      </c>
      <c r="U108" s="241">
        <f>ROUND(Q108*N108/O108,)</f>
        <v>32</v>
      </c>
      <c r="V108" s="241">
        <v>32</v>
      </c>
      <c r="W108" s="305">
        <v>784</v>
      </c>
      <c r="X108" s="163"/>
      <c r="Y108" s="163"/>
      <c r="Z108" s="60">
        <f>Z107</f>
        <v>765</v>
      </c>
    </row>
    <row r="109" spans="1:26" ht="15" customHeight="1">
      <c r="A109" s="393"/>
      <c r="B109" s="354" t="s">
        <v>5</v>
      </c>
      <c r="C109" s="354"/>
      <c r="D109" s="354"/>
      <c r="E109" s="354"/>
      <c r="F109" s="243"/>
      <c r="G109" s="243"/>
      <c r="H109" s="243"/>
      <c r="I109" s="243"/>
      <c r="J109" s="243"/>
      <c r="K109" s="242"/>
      <c r="L109" s="243">
        <v>0</v>
      </c>
      <c r="M109" s="243"/>
      <c r="N109" s="243"/>
      <c r="O109" s="243"/>
      <c r="P109" s="243"/>
      <c r="Q109" s="243">
        <f>Q108</f>
        <v>32</v>
      </c>
      <c r="R109" s="243">
        <f>R108</f>
        <v>784</v>
      </c>
      <c r="S109" s="242">
        <f t="shared" si="9"/>
        <v>20.068987143305108</v>
      </c>
      <c r="T109" s="243">
        <v>15945</v>
      </c>
      <c r="U109" s="241"/>
      <c r="V109" s="243">
        <v>32</v>
      </c>
      <c r="W109" s="301">
        <v>784</v>
      </c>
      <c r="X109" s="163"/>
      <c r="Y109" s="163"/>
      <c r="Z109" s="110"/>
    </row>
    <row r="110" spans="1:26" ht="38.25">
      <c r="A110" s="360" t="s">
        <v>48</v>
      </c>
      <c r="B110" s="132" t="s">
        <v>245</v>
      </c>
      <c r="C110" s="49" t="s">
        <v>178</v>
      </c>
      <c r="D110" s="50" t="s">
        <v>179</v>
      </c>
      <c r="E110" s="208" t="s">
        <v>180</v>
      </c>
      <c r="F110" s="252">
        <v>221.95</v>
      </c>
      <c r="G110" s="252">
        <v>8.91</v>
      </c>
      <c r="H110" s="252"/>
      <c r="I110" s="252"/>
      <c r="J110" s="252"/>
      <c r="K110" s="242"/>
      <c r="L110" s="252"/>
      <c r="M110" s="243">
        <f>ROUND(F110*I110/G110,0)</f>
        <v>0</v>
      </c>
      <c r="N110" s="252">
        <v>320</v>
      </c>
      <c r="O110" s="252">
        <v>9</v>
      </c>
      <c r="P110" s="252">
        <v>2</v>
      </c>
      <c r="Q110" s="252">
        <v>20</v>
      </c>
      <c r="R110" s="252">
        <v>500</v>
      </c>
      <c r="S110" s="242">
        <f t="shared" si="9"/>
        <v>8.898776418242493</v>
      </c>
      <c r="T110" s="243">
        <v>22475</v>
      </c>
      <c r="U110" s="241">
        <f>ROUND(Q110*N110/O110,)</f>
        <v>711</v>
      </c>
      <c r="V110" s="252">
        <v>20</v>
      </c>
      <c r="W110" s="292">
        <v>500</v>
      </c>
      <c r="X110" s="163"/>
      <c r="Y110" s="163"/>
      <c r="Z110" s="51">
        <v>784</v>
      </c>
    </row>
    <row r="111" spans="1:26" ht="15" customHeight="1">
      <c r="A111" s="360"/>
      <c r="B111" s="354" t="s">
        <v>5</v>
      </c>
      <c r="C111" s="354"/>
      <c r="D111" s="354"/>
      <c r="E111" s="354"/>
      <c r="F111" s="243"/>
      <c r="G111" s="243"/>
      <c r="H111" s="243"/>
      <c r="I111" s="243"/>
      <c r="J111" s="243"/>
      <c r="K111" s="242"/>
      <c r="L111" s="243">
        <v>0</v>
      </c>
      <c r="M111" s="243"/>
      <c r="N111" s="243"/>
      <c r="O111" s="243"/>
      <c r="P111" s="243"/>
      <c r="Q111" s="243">
        <f>Q110</f>
        <v>20</v>
      </c>
      <c r="R111" s="243">
        <f>R110</f>
        <v>500</v>
      </c>
      <c r="S111" s="242">
        <f t="shared" si="9"/>
        <v>8.898776418242493</v>
      </c>
      <c r="T111" s="243">
        <v>22475</v>
      </c>
      <c r="U111" s="241"/>
      <c r="V111" s="243">
        <v>20</v>
      </c>
      <c r="W111" s="301">
        <v>500</v>
      </c>
      <c r="X111" s="163"/>
      <c r="Y111" s="163"/>
      <c r="Z111" s="60">
        <f>Z110</f>
        <v>784</v>
      </c>
    </row>
    <row r="112" spans="1:26" ht="25.5">
      <c r="A112" s="360" t="s">
        <v>246</v>
      </c>
      <c r="B112" s="380" t="s">
        <v>247</v>
      </c>
      <c r="C112" s="49" t="s">
        <v>14</v>
      </c>
      <c r="D112" s="50" t="s">
        <v>203</v>
      </c>
      <c r="E112" s="208" t="s">
        <v>204</v>
      </c>
      <c r="F112" s="243">
        <v>228.21</v>
      </c>
      <c r="G112" s="243">
        <v>14.28</v>
      </c>
      <c r="H112" s="243"/>
      <c r="I112" s="243"/>
      <c r="J112" s="243"/>
      <c r="K112" s="242">
        <f aca="true" t="shared" si="10" ref="K112:K124">I112/L112*10000</f>
        <v>0</v>
      </c>
      <c r="L112" s="243">
        <v>33359</v>
      </c>
      <c r="M112" s="243">
        <f>ROUND(F112*I112/G112,0)</f>
        <v>0</v>
      </c>
      <c r="N112" s="243">
        <v>335</v>
      </c>
      <c r="O112" s="243">
        <v>10.8</v>
      </c>
      <c r="P112" s="243"/>
      <c r="Q112" s="243"/>
      <c r="R112" s="243"/>
      <c r="S112" s="242"/>
      <c r="T112" s="243"/>
      <c r="U112" s="241">
        <f>ROUND(Q112*N112/O112,)</f>
        <v>0</v>
      </c>
      <c r="V112" s="243"/>
      <c r="W112" s="293"/>
      <c r="X112" s="163"/>
      <c r="Y112" s="163"/>
      <c r="Z112" s="51">
        <v>500</v>
      </c>
    </row>
    <row r="113" spans="1:26" ht="25.5" customHeight="1">
      <c r="A113" s="360"/>
      <c r="B113" s="381"/>
      <c r="C113" s="49" t="s">
        <v>4</v>
      </c>
      <c r="D113" s="50" t="s">
        <v>164</v>
      </c>
      <c r="E113" s="208" t="s">
        <v>165</v>
      </c>
      <c r="F113" s="243">
        <v>314.42</v>
      </c>
      <c r="G113" s="243">
        <v>28.58</v>
      </c>
      <c r="H113" s="243"/>
      <c r="I113" s="243"/>
      <c r="J113" s="243"/>
      <c r="K113" s="242">
        <f t="shared" si="10"/>
        <v>0</v>
      </c>
      <c r="L113" s="243">
        <v>33359</v>
      </c>
      <c r="M113" s="243">
        <f>ROUND(F113*I113/G113,0)</f>
        <v>0</v>
      </c>
      <c r="N113" s="243"/>
      <c r="O113" s="243"/>
      <c r="P113" s="243"/>
      <c r="Q113" s="243"/>
      <c r="R113" s="243"/>
      <c r="S113" s="242"/>
      <c r="T113" s="243"/>
      <c r="U113" s="241"/>
      <c r="V113" s="243"/>
      <c r="W113" s="293"/>
      <c r="X113" s="163"/>
      <c r="Y113" s="163"/>
      <c r="Z113" s="60">
        <f>Z112</f>
        <v>500</v>
      </c>
    </row>
    <row r="114" spans="1:26" ht="25.5">
      <c r="A114" s="360"/>
      <c r="B114" s="381"/>
      <c r="C114" s="53"/>
      <c r="D114" s="54"/>
      <c r="E114" s="209" t="s">
        <v>37</v>
      </c>
      <c r="F114" s="243"/>
      <c r="G114" s="243"/>
      <c r="H114" s="243"/>
      <c r="I114" s="250"/>
      <c r="J114" s="250"/>
      <c r="K114" s="249">
        <f t="shared" si="10"/>
        <v>0</v>
      </c>
      <c r="L114" s="250">
        <v>33359</v>
      </c>
      <c r="M114" s="250"/>
      <c r="N114" s="250"/>
      <c r="O114" s="250"/>
      <c r="P114" s="250"/>
      <c r="Q114" s="250"/>
      <c r="R114" s="250"/>
      <c r="S114" s="249"/>
      <c r="T114" s="250"/>
      <c r="U114" s="251"/>
      <c r="V114" s="250"/>
      <c r="W114" s="302"/>
      <c r="X114" s="163"/>
      <c r="Y114" s="163"/>
      <c r="Z114" s="51">
        <v>308</v>
      </c>
    </row>
    <row r="115" spans="1:26" ht="25.5" customHeight="1">
      <c r="A115" s="360"/>
      <c r="B115" s="381"/>
      <c r="C115" s="65" t="s">
        <v>10</v>
      </c>
      <c r="D115" s="66" t="s">
        <v>195</v>
      </c>
      <c r="E115" s="211" t="s">
        <v>11</v>
      </c>
      <c r="F115" s="243">
        <v>345.52</v>
      </c>
      <c r="G115" s="243">
        <v>7.72</v>
      </c>
      <c r="H115" s="243"/>
      <c r="I115" s="243"/>
      <c r="J115" s="243"/>
      <c r="K115" s="242">
        <f t="shared" si="10"/>
        <v>0</v>
      </c>
      <c r="L115" s="243">
        <v>33359</v>
      </c>
      <c r="M115" s="243">
        <f>ROUND(F115*I115/G115,0)</f>
        <v>0</v>
      </c>
      <c r="N115" s="243"/>
      <c r="O115" s="243"/>
      <c r="P115" s="243"/>
      <c r="Q115" s="243"/>
      <c r="R115" s="243"/>
      <c r="S115" s="242"/>
      <c r="T115" s="243"/>
      <c r="U115" s="241"/>
      <c r="V115" s="243"/>
      <c r="W115" s="293"/>
      <c r="X115" s="163"/>
      <c r="Y115" s="163"/>
      <c r="Z115" s="51">
        <v>108</v>
      </c>
    </row>
    <row r="116" spans="1:26" ht="25.5">
      <c r="A116" s="360"/>
      <c r="B116" s="381"/>
      <c r="C116" s="49"/>
      <c r="D116" s="50"/>
      <c r="E116" s="202" t="s">
        <v>38</v>
      </c>
      <c r="F116" s="243"/>
      <c r="G116" s="243"/>
      <c r="H116" s="243"/>
      <c r="I116" s="243"/>
      <c r="J116" s="243"/>
      <c r="K116" s="242">
        <f t="shared" si="10"/>
        <v>0</v>
      </c>
      <c r="L116" s="243">
        <v>33359</v>
      </c>
      <c r="M116" s="243"/>
      <c r="N116" s="243"/>
      <c r="O116" s="243"/>
      <c r="P116" s="243"/>
      <c r="Q116" s="243"/>
      <c r="R116" s="243"/>
      <c r="S116" s="242"/>
      <c r="T116" s="243"/>
      <c r="U116" s="241"/>
      <c r="V116" s="243"/>
      <c r="W116" s="293"/>
      <c r="X116" s="163"/>
      <c r="Y116" s="163"/>
      <c r="Z116" s="72">
        <v>108</v>
      </c>
    </row>
    <row r="117" spans="1:26" ht="25.5" customHeight="1">
      <c r="A117" s="360"/>
      <c r="B117" s="381"/>
      <c r="C117" s="49" t="s">
        <v>166</v>
      </c>
      <c r="D117" s="50" t="s">
        <v>167</v>
      </c>
      <c r="E117" s="208" t="s">
        <v>168</v>
      </c>
      <c r="F117" s="241">
        <v>318.06</v>
      </c>
      <c r="G117" s="241">
        <v>10.48</v>
      </c>
      <c r="H117" s="241">
        <v>1</v>
      </c>
      <c r="I117" s="241">
        <v>20</v>
      </c>
      <c r="J117" s="241">
        <v>583</v>
      </c>
      <c r="K117" s="242">
        <f t="shared" si="10"/>
        <v>5.99538355466291</v>
      </c>
      <c r="L117" s="243">
        <v>33359</v>
      </c>
      <c r="M117" s="243">
        <f>ROUND(F117*I117/G117,0)</f>
        <v>607</v>
      </c>
      <c r="N117" s="241"/>
      <c r="O117" s="241"/>
      <c r="P117" s="241"/>
      <c r="Q117" s="241"/>
      <c r="R117" s="241"/>
      <c r="S117" s="242"/>
      <c r="T117" s="241"/>
      <c r="U117" s="241"/>
      <c r="V117" s="241">
        <v>20</v>
      </c>
      <c r="W117" s="291">
        <v>583</v>
      </c>
      <c r="X117" s="163"/>
      <c r="Y117" s="163"/>
      <c r="Z117" s="67">
        <v>1188</v>
      </c>
    </row>
    <row r="118" spans="1:26" ht="114.75">
      <c r="A118" s="360"/>
      <c r="B118" s="381"/>
      <c r="C118" s="49" t="s">
        <v>187</v>
      </c>
      <c r="D118" s="50" t="s">
        <v>188</v>
      </c>
      <c r="E118" s="208" t="s">
        <v>215</v>
      </c>
      <c r="F118" s="243">
        <v>285.1</v>
      </c>
      <c r="G118" s="243">
        <v>6.2</v>
      </c>
      <c r="H118" s="243"/>
      <c r="I118" s="243"/>
      <c r="J118" s="243"/>
      <c r="K118" s="242">
        <f t="shared" si="10"/>
        <v>0</v>
      </c>
      <c r="L118" s="243">
        <v>33359</v>
      </c>
      <c r="M118" s="243">
        <f>ROUND(F118*I118/G118,0)</f>
        <v>0</v>
      </c>
      <c r="N118" s="243">
        <v>308</v>
      </c>
      <c r="O118" s="243">
        <v>6.6</v>
      </c>
      <c r="P118" s="243"/>
      <c r="Q118" s="243"/>
      <c r="R118" s="243"/>
      <c r="S118" s="242"/>
      <c r="T118" s="243"/>
      <c r="U118" s="241">
        <f>ROUND(Q118*N118/O118,)</f>
        <v>0</v>
      </c>
      <c r="V118" s="243"/>
      <c r="W118" s="293"/>
      <c r="X118" s="163"/>
      <c r="Y118" s="163"/>
      <c r="Z118" s="51">
        <v>1038</v>
      </c>
    </row>
    <row r="119" spans="1:26" ht="63.75" customHeight="1">
      <c r="A119" s="360"/>
      <c r="B119" s="382"/>
      <c r="C119" s="49" t="s">
        <v>216</v>
      </c>
      <c r="D119" s="50" t="s">
        <v>217</v>
      </c>
      <c r="E119" s="208" t="s">
        <v>215</v>
      </c>
      <c r="F119" s="243"/>
      <c r="G119" s="243"/>
      <c r="H119" s="243"/>
      <c r="I119" s="243"/>
      <c r="J119" s="243"/>
      <c r="K119" s="242">
        <f t="shared" si="10"/>
        <v>0</v>
      </c>
      <c r="L119" s="243">
        <v>33359</v>
      </c>
      <c r="M119" s="243"/>
      <c r="N119" s="243"/>
      <c r="O119" s="243"/>
      <c r="P119" s="243"/>
      <c r="Q119" s="243"/>
      <c r="R119" s="243"/>
      <c r="S119" s="242"/>
      <c r="T119" s="243"/>
      <c r="U119" s="241"/>
      <c r="V119" s="243"/>
      <c r="W119" s="293"/>
      <c r="X119" s="163"/>
      <c r="Y119" s="163"/>
      <c r="Z119" s="51">
        <v>583</v>
      </c>
    </row>
    <row r="120" spans="1:26" ht="15.75">
      <c r="A120" s="360"/>
      <c r="B120" s="354" t="s">
        <v>5</v>
      </c>
      <c r="C120" s="354"/>
      <c r="D120" s="354"/>
      <c r="E120" s="354"/>
      <c r="F120" s="243"/>
      <c r="G120" s="243"/>
      <c r="H120" s="243"/>
      <c r="I120" s="243">
        <f>I112+I113+I115+I118+I117</f>
        <v>20</v>
      </c>
      <c r="J120" s="243">
        <f>J112+J113+J115+J118+J117</f>
        <v>583</v>
      </c>
      <c r="K120" s="242">
        <f t="shared" si="10"/>
        <v>5.99538355466291</v>
      </c>
      <c r="L120" s="243">
        <v>33359</v>
      </c>
      <c r="M120" s="243"/>
      <c r="N120" s="243"/>
      <c r="O120" s="243"/>
      <c r="P120" s="243"/>
      <c r="Q120" s="243">
        <f>Q112+Q113+Q115+Q118+Q117</f>
        <v>0</v>
      </c>
      <c r="R120" s="243">
        <f>R112+R113+R115+R118+R117</f>
        <v>0</v>
      </c>
      <c r="S120" s="242"/>
      <c r="T120" s="243"/>
      <c r="U120" s="241"/>
      <c r="V120" s="243">
        <v>20</v>
      </c>
      <c r="W120" s="293">
        <v>583</v>
      </c>
      <c r="X120" s="163"/>
      <c r="Y120" s="163"/>
      <c r="Z120" s="51">
        <v>470</v>
      </c>
    </row>
    <row r="121" spans="1:26" ht="25.5" customHeight="1">
      <c r="A121" s="360" t="s">
        <v>49</v>
      </c>
      <c r="B121" s="380" t="s">
        <v>248</v>
      </c>
      <c r="C121" s="49" t="s">
        <v>210</v>
      </c>
      <c r="D121" s="50" t="s">
        <v>211</v>
      </c>
      <c r="E121" s="208" t="s">
        <v>212</v>
      </c>
      <c r="F121" s="246">
        <v>305.29</v>
      </c>
      <c r="G121" s="241">
        <v>11.02</v>
      </c>
      <c r="H121" s="241">
        <v>1</v>
      </c>
      <c r="I121" s="241">
        <v>7</v>
      </c>
      <c r="J121" s="241">
        <f>190-R121</f>
        <v>186</v>
      </c>
      <c r="K121" s="242">
        <f t="shared" si="10"/>
        <v>1.3894402540690751</v>
      </c>
      <c r="L121" s="243">
        <v>50380</v>
      </c>
      <c r="M121" s="243">
        <f>ROUND(F121*I121/G121,0)</f>
        <v>194</v>
      </c>
      <c r="N121" s="241">
        <v>334</v>
      </c>
      <c r="O121" s="241">
        <v>12.3</v>
      </c>
      <c r="P121" s="241">
        <v>1</v>
      </c>
      <c r="Q121" s="241"/>
      <c r="R121" s="241">
        <v>4</v>
      </c>
      <c r="S121" s="242">
        <f aca="true" t="shared" si="11" ref="S121:S152">Q121/T121*10000</f>
        <v>0</v>
      </c>
      <c r="T121" s="243">
        <v>4505</v>
      </c>
      <c r="U121" s="241">
        <f>ROUND(Q121*N121/O121,)</f>
        <v>0</v>
      </c>
      <c r="V121" s="241">
        <v>7</v>
      </c>
      <c r="W121" s="291">
        <v>190</v>
      </c>
      <c r="X121" s="163"/>
      <c r="Y121" s="163"/>
      <c r="Z121" s="51">
        <v>0</v>
      </c>
    </row>
    <row r="122" spans="1:26" ht="25.5">
      <c r="A122" s="360"/>
      <c r="B122" s="381"/>
      <c r="C122" s="49" t="s">
        <v>166</v>
      </c>
      <c r="D122" s="50" t="s">
        <v>167</v>
      </c>
      <c r="E122" s="208" t="s">
        <v>168</v>
      </c>
      <c r="F122" s="246">
        <v>337.18</v>
      </c>
      <c r="G122" s="241">
        <v>9.91</v>
      </c>
      <c r="H122" s="241">
        <v>1</v>
      </c>
      <c r="I122" s="241">
        <v>21</v>
      </c>
      <c r="J122" s="241">
        <v>707</v>
      </c>
      <c r="K122" s="242">
        <f t="shared" si="10"/>
        <v>4.168320762207225</v>
      </c>
      <c r="L122" s="243">
        <v>50380</v>
      </c>
      <c r="M122" s="243">
        <f>ROUND(F122*I122/G122,0)</f>
        <v>715</v>
      </c>
      <c r="N122" s="241"/>
      <c r="O122" s="241"/>
      <c r="P122" s="241"/>
      <c r="Q122" s="241"/>
      <c r="R122" s="241"/>
      <c r="S122" s="242">
        <f t="shared" si="11"/>
        <v>0</v>
      </c>
      <c r="T122" s="243">
        <v>4505</v>
      </c>
      <c r="U122" s="241"/>
      <c r="V122" s="241">
        <v>21</v>
      </c>
      <c r="W122" s="291">
        <v>707</v>
      </c>
      <c r="X122" s="163"/>
      <c r="Y122" s="163"/>
      <c r="Z122" s="60">
        <f>Z121+Z120+Z119+Z117+Z115+Z114</f>
        <v>2657</v>
      </c>
    </row>
    <row r="123" spans="1:26" ht="114.75">
      <c r="A123" s="360"/>
      <c r="B123" s="382"/>
      <c r="C123" s="49" t="s">
        <v>187</v>
      </c>
      <c r="D123" s="50" t="s">
        <v>188</v>
      </c>
      <c r="E123" s="208" t="s">
        <v>215</v>
      </c>
      <c r="F123" s="243">
        <v>350.94</v>
      </c>
      <c r="G123" s="243">
        <v>7.55</v>
      </c>
      <c r="H123" s="243"/>
      <c r="I123" s="243"/>
      <c r="J123" s="243"/>
      <c r="K123" s="242">
        <f t="shared" si="10"/>
        <v>0</v>
      </c>
      <c r="L123" s="243">
        <v>50380</v>
      </c>
      <c r="M123" s="243">
        <f>ROUND(F123*I123/G123,0)</f>
        <v>0</v>
      </c>
      <c r="N123" s="243">
        <v>308</v>
      </c>
      <c r="O123" s="243">
        <v>6.6</v>
      </c>
      <c r="P123" s="243"/>
      <c r="Q123" s="243"/>
      <c r="R123" s="243"/>
      <c r="S123" s="242">
        <f t="shared" si="11"/>
        <v>0</v>
      </c>
      <c r="T123" s="243">
        <v>4505</v>
      </c>
      <c r="U123" s="241">
        <f>ROUND(Q123*N123/O123,)</f>
        <v>0</v>
      </c>
      <c r="V123" s="243"/>
      <c r="W123" s="293"/>
      <c r="X123" s="163"/>
      <c r="Y123" s="163"/>
      <c r="Z123" s="51">
        <v>190</v>
      </c>
    </row>
    <row r="124" spans="1:26" ht="15.75">
      <c r="A124" s="360"/>
      <c r="B124" s="354" t="s">
        <v>5</v>
      </c>
      <c r="C124" s="354"/>
      <c r="D124" s="354"/>
      <c r="E124" s="354"/>
      <c r="F124" s="243"/>
      <c r="G124" s="243"/>
      <c r="H124" s="243"/>
      <c r="I124" s="243">
        <f>I123+I122+I121</f>
        <v>28</v>
      </c>
      <c r="J124" s="243">
        <f>J123+J122+J121</f>
        <v>893</v>
      </c>
      <c r="K124" s="242">
        <f t="shared" si="10"/>
        <v>5.5577610162763005</v>
      </c>
      <c r="L124" s="243">
        <v>50380</v>
      </c>
      <c r="M124" s="243"/>
      <c r="N124" s="243"/>
      <c r="O124" s="243"/>
      <c r="P124" s="243"/>
      <c r="Q124" s="243">
        <f>Q123+Q122+Q121</f>
        <v>0</v>
      </c>
      <c r="R124" s="243">
        <f>R123+R122+R121</f>
        <v>4</v>
      </c>
      <c r="S124" s="242">
        <f t="shared" si="11"/>
        <v>0</v>
      </c>
      <c r="T124" s="243">
        <v>4505</v>
      </c>
      <c r="U124" s="241"/>
      <c r="V124" s="243">
        <v>28</v>
      </c>
      <c r="W124" s="293">
        <v>897</v>
      </c>
      <c r="X124" s="163"/>
      <c r="Y124" s="163"/>
      <c r="Z124" s="51">
        <v>2020</v>
      </c>
    </row>
    <row r="125" spans="1:26" ht="38.25" customHeight="1">
      <c r="A125" s="360" t="s">
        <v>50</v>
      </c>
      <c r="B125" s="132" t="s">
        <v>249</v>
      </c>
      <c r="C125" s="49" t="s">
        <v>178</v>
      </c>
      <c r="D125" s="50" t="s">
        <v>179</v>
      </c>
      <c r="E125" s="208" t="s">
        <v>180</v>
      </c>
      <c r="F125" s="246">
        <v>0</v>
      </c>
      <c r="G125" s="241">
        <v>0</v>
      </c>
      <c r="H125" s="241">
        <v>0</v>
      </c>
      <c r="I125" s="241">
        <v>0</v>
      </c>
      <c r="J125" s="241">
        <v>0</v>
      </c>
      <c r="K125" s="242"/>
      <c r="L125" s="241"/>
      <c r="M125" s="243"/>
      <c r="N125" s="241">
        <v>359.35</v>
      </c>
      <c r="O125" s="241">
        <v>11.11</v>
      </c>
      <c r="P125" s="241">
        <v>1</v>
      </c>
      <c r="Q125" s="241">
        <v>20</v>
      </c>
      <c r="R125" s="241">
        <v>682</v>
      </c>
      <c r="S125" s="242">
        <f t="shared" si="11"/>
        <v>10.17087062652563</v>
      </c>
      <c r="T125" s="243">
        <v>19664</v>
      </c>
      <c r="U125" s="241">
        <f>ROUND(Q125*N125/O125,)</f>
        <v>647</v>
      </c>
      <c r="V125" s="241">
        <v>20</v>
      </c>
      <c r="W125" s="291">
        <v>682</v>
      </c>
      <c r="X125" s="163"/>
      <c r="Y125" s="163"/>
      <c r="Z125" s="51">
        <v>858</v>
      </c>
    </row>
    <row r="126" spans="1:26" ht="15.75">
      <c r="A126" s="360"/>
      <c r="B126" s="354" t="s">
        <v>5</v>
      </c>
      <c r="C126" s="354"/>
      <c r="D126" s="354"/>
      <c r="E126" s="354"/>
      <c r="F126" s="243"/>
      <c r="G126" s="243"/>
      <c r="H126" s="243"/>
      <c r="I126" s="243"/>
      <c r="J126" s="243"/>
      <c r="K126" s="242"/>
      <c r="L126" s="243">
        <v>0</v>
      </c>
      <c r="M126" s="243"/>
      <c r="N126" s="243"/>
      <c r="O126" s="243"/>
      <c r="P126" s="243"/>
      <c r="Q126" s="243">
        <f>Q125</f>
        <v>20</v>
      </c>
      <c r="R126" s="243">
        <f>R125</f>
        <v>682</v>
      </c>
      <c r="S126" s="242">
        <f t="shared" si="11"/>
        <v>10.17087062652563</v>
      </c>
      <c r="T126" s="243">
        <v>19664</v>
      </c>
      <c r="U126" s="241"/>
      <c r="V126" s="243">
        <v>20</v>
      </c>
      <c r="W126" s="301">
        <v>682</v>
      </c>
      <c r="X126" s="163"/>
      <c r="Y126" s="163"/>
      <c r="Z126" s="60">
        <f>Z125+Z124+Z123</f>
        <v>3068</v>
      </c>
    </row>
    <row r="127" spans="1:26" ht="25.5" customHeight="1">
      <c r="A127" s="360" t="s">
        <v>13</v>
      </c>
      <c r="B127" s="380" t="s">
        <v>250</v>
      </c>
      <c r="C127" s="49" t="s">
        <v>210</v>
      </c>
      <c r="D127" s="50" t="s">
        <v>211</v>
      </c>
      <c r="E127" s="208" t="s">
        <v>212</v>
      </c>
      <c r="F127" s="243">
        <v>183.25</v>
      </c>
      <c r="G127" s="243">
        <v>12.78</v>
      </c>
      <c r="H127" s="243"/>
      <c r="I127" s="243"/>
      <c r="J127" s="243"/>
      <c r="K127" s="242">
        <f aca="true" t="shared" si="12" ref="K127:K147">I127/L127*10000</f>
        <v>0</v>
      </c>
      <c r="L127" s="243">
        <v>62203</v>
      </c>
      <c r="M127" s="243">
        <f>ROUND(F127*I127/G127,0)</f>
        <v>0</v>
      </c>
      <c r="N127" s="243">
        <v>183.25</v>
      </c>
      <c r="O127" s="243">
        <v>12.78</v>
      </c>
      <c r="P127" s="243"/>
      <c r="Q127" s="243"/>
      <c r="R127" s="243"/>
      <c r="S127" s="242">
        <f t="shared" si="11"/>
        <v>0</v>
      </c>
      <c r="T127" s="243">
        <v>18711</v>
      </c>
      <c r="U127" s="241">
        <f>ROUND(Q127*N127/O127,)</f>
        <v>0</v>
      </c>
      <c r="V127" s="243"/>
      <c r="W127" s="293"/>
      <c r="X127" s="163"/>
      <c r="Y127" s="163"/>
      <c r="Z127" s="51">
        <v>700</v>
      </c>
    </row>
    <row r="128" spans="1:26" ht="25.5">
      <c r="A128" s="360"/>
      <c r="B128" s="381"/>
      <c r="C128" s="49" t="s">
        <v>13</v>
      </c>
      <c r="D128" s="50" t="s">
        <v>200</v>
      </c>
      <c r="E128" s="208" t="s">
        <v>201</v>
      </c>
      <c r="F128" s="243">
        <v>82</v>
      </c>
      <c r="G128" s="243">
        <v>3.11</v>
      </c>
      <c r="H128" s="243"/>
      <c r="I128" s="243"/>
      <c r="J128" s="243"/>
      <c r="K128" s="242">
        <f t="shared" si="12"/>
        <v>0</v>
      </c>
      <c r="L128" s="243">
        <v>62203</v>
      </c>
      <c r="M128" s="243">
        <f>ROUND(F128*I128/G128,0)</f>
        <v>0</v>
      </c>
      <c r="N128" s="243">
        <v>82</v>
      </c>
      <c r="O128" s="243">
        <v>3.11</v>
      </c>
      <c r="P128" s="243"/>
      <c r="Q128" s="243"/>
      <c r="R128" s="243"/>
      <c r="S128" s="242">
        <f t="shared" si="11"/>
        <v>0</v>
      </c>
      <c r="T128" s="243">
        <v>18711</v>
      </c>
      <c r="U128" s="241">
        <f>ROUND(Q128*N128/O128,)</f>
        <v>0</v>
      </c>
      <c r="V128" s="243"/>
      <c r="W128" s="293"/>
      <c r="X128" s="163"/>
      <c r="Y128" s="163"/>
      <c r="Z128" s="60">
        <f>Z127</f>
        <v>700</v>
      </c>
    </row>
    <row r="129" spans="1:26" ht="25.5" customHeight="1">
      <c r="A129" s="360"/>
      <c r="B129" s="381"/>
      <c r="C129" s="49" t="s">
        <v>3</v>
      </c>
      <c r="D129" s="50" t="s">
        <v>162</v>
      </c>
      <c r="E129" s="208" t="s">
        <v>163</v>
      </c>
      <c r="F129" s="243">
        <v>270.36</v>
      </c>
      <c r="G129" s="243">
        <v>12.24</v>
      </c>
      <c r="H129" s="243"/>
      <c r="I129" s="243"/>
      <c r="J129" s="243"/>
      <c r="K129" s="242">
        <f t="shared" si="12"/>
        <v>0</v>
      </c>
      <c r="L129" s="243">
        <v>62203</v>
      </c>
      <c r="M129" s="243">
        <f>ROUND(F129*I129/G129,0)</f>
        <v>0</v>
      </c>
      <c r="N129" s="243">
        <v>270.36</v>
      </c>
      <c r="O129" s="243">
        <v>12.24</v>
      </c>
      <c r="P129" s="243"/>
      <c r="Q129" s="243"/>
      <c r="R129" s="243"/>
      <c r="S129" s="242">
        <f t="shared" si="11"/>
        <v>0</v>
      </c>
      <c r="T129" s="243">
        <v>18711</v>
      </c>
      <c r="U129" s="241">
        <f>ROUND(Q129*N129/O129,)</f>
        <v>0</v>
      </c>
      <c r="V129" s="243"/>
      <c r="W129" s="293"/>
      <c r="X129" s="163"/>
      <c r="Y129" s="163"/>
      <c r="Z129" s="51">
        <v>318</v>
      </c>
    </row>
    <row r="130" spans="1:26" ht="25.5">
      <c r="A130" s="360"/>
      <c r="B130" s="381"/>
      <c r="C130" s="65" t="s">
        <v>10</v>
      </c>
      <c r="D130" s="66" t="s">
        <v>195</v>
      </c>
      <c r="E130" s="211" t="s">
        <v>11</v>
      </c>
      <c r="F130" s="241"/>
      <c r="G130" s="241"/>
      <c r="H130" s="241"/>
      <c r="I130" s="241"/>
      <c r="J130" s="241"/>
      <c r="K130" s="242"/>
      <c r="L130" s="243"/>
      <c r="M130" s="243"/>
      <c r="N130" s="241"/>
      <c r="O130" s="241"/>
      <c r="P130" s="241"/>
      <c r="Q130" s="241"/>
      <c r="R130" s="241"/>
      <c r="S130" s="242"/>
      <c r="T130" s="243"/>
      <c r="U130" s="241"/>
      <c r="V130" s="241"/>
      <c r="W130" s="291"/>
      <c r="X130" s="163"/>
      <c r="Y130" s="163"/>
      <c r="Z130" s="51">
        <v>130</v>
      </c>
    </row>
    <row r="131" spans="1:26" ht="38.25" customHeight="1">
      <c r="A131" s="360"/>
      <c r="B131" s="381"/>
      <c r="C131" s="49"/>
      <c r="D131" s="50"/>
      <c r="E131" s="202" t="s">
        <v>38</v>
      </c>
      <c r="F131" s="243"/>
      <c r="G131" s="243"/>
      <c r="H131" s="243"/>
      <c r="I131" s="243"/>
      <c r="J131" s="243"/>
      <c r="K131" s="242"/>
      <c r="L131" s="243"/>
      <c r="M131" s="243"/>
      <c r="N131" s="243"/>
      <c r="O131" s="243"/>
      <c r="P131" s="243"/>
      <c r="Q131" s="243"/>
      <c r="R131" s="243"/>
      <c r="S131" s="242"/>
      <c r="T131" s="243"/>
      <c r="U131" s="241"/>
      <c r="V131" s="243"/>
      <c r="W131" s="293"/>
      <c r="X131" s="163"/>
      <c r="Y131" s="163"/>
      <c r="Z131" s="51">
        <v>301</v>
      </c>
    </row>
    <row r="132" spans="1:26" ht="25.5">
      <c r="A132" s="360"/>
      <c r="B132" s="381"/>
      <c r="C132" s="49" t="s">
        <v>191</v>
      </c>
      <c r="D132" s="50" t="s">
        <v>192</v>
      </c>
      <c r="E132" s="208" t="s">
        <v>193</v>
      </c>
      <c r="F132" s="243">
        <v>355.2</v>
      </c>
      <c r="G132" s="243">
        <v>11.84</v>
      </c>
      <c r="H132" s="243"/>
      <c r="I132" s="243"/>
      <c r="J132" s="243"/>
      <c r="K132" s="242">
        <f t="shared" si="12"/>
        <v>0</v>
      </c>
      <c r="L132" s="243">
        <v>62203</v>
      </c>
      <c r="M132" s="243">
        <f aca="true" t="shared" si="13" ref="M132:M137">ROUND(F132*I132/G132,0)</f>
        <v>0</v>
      </c>
      <c r="N132" s="243">
        <v>355.2</v>
      </c>
      <c r="O132" s="243">
        <v>11.84</v>
      </c>
      <c r="P132" s="243"/>
      <c r="Q132" s="243"/>
      <c r="R132" s="243"/>
      <c r="S132" s="242">
        <f t="shared" si="11"/>
        <v>0</v>
      </c>
      <c r="T132" s="243">
        <v>18711</v>
      </c>
      <c r="U132" s="241">
        <f aca="true" t="shared" si="14" ref="U132:U137">ROUND(Q132*N132/O132,)</f>
        <v>0</v>
      </c>
      <c r="V132" s="243"/>
      <c r="W132" s="293"/>
      <c r="X132" s="163"/>
      <c r="Y132" s="163"/>
      <c r="Z132" s="67">
        <v>1204</v>
      </c>
    </row>
    <row r="133" spans="1:26" ht="38.25" customHeight="1">
      <c r="A133" s="360"/>
      <c r="B133" s="381"/>
      <c r="C133" s="49" t="s">
        <v>178</v>
      </c>
      <c r="D133" s="50" t="s">
        <v>179</v>
      </c>
      <c r="E133" s="208" t="s">
        <v>180</v>
      </c>
      <c r="F133" s="243">
        <v>263.1</v>
      </c>
      <c r="G133" s="243">
        <v>9.88</v>
      </c>
      <c r="H133" s="243"/>
      <c r="I133" s="243"/>
      <c r="J133" s="243"/>
      <c r="K133" s="242">
        <f t="shared" si="12"/>
        <v>0</v>
      </c>
      <c r="L133" s="243">
        <v>62203</v>
      </c>
      <c r="M133" s="243">
        <f t="shared" si="13"/>
        <v>0</v>
      </c>
      <c r="N133" s="243">
        <v>263.1</v>
      </c>
      <c r="O133" s="243">
        <v>9.88</v>
      </c>
      <c r="P133" s="243"/>
      <c r="Q133" s="243"/>
      <c r="R133" s="243"/>
      <c r="S133" s="242">
        <f t="shared" si="11"/>
        <v>0</v>
      </c>
      <c r="T133" s="243">
        <v>18711</v>
      </c>
      <c r="U133" s="241">
        <f t="shared" si="14"/>
        <v>0</v>
      </c>
      <c r="V133" s="243"/>
      <c r="W133" s="293"/>
      <c r="X133" s="163"/>
      <c r="Y133" s="163"/>
      <c r="Z133" s="51">
        <v>1054</v>
      </c>
    </row>
    <row r="134" spans="1:26" ht="25.5">
      <c r="A134" s="360"/>
      <c r="B134" s="381"/>
      <c r="C134" s="49" t="s">
        <v>166</v>
      </c>
      <c r="D134" s="50" t="s">
        <v>167</v>
      </c>
      <c r="E134" s="208" t="s">
        <v>168</v>
      </c>
      <c r="F134" s="263">
        <v>208.97</v>
      </c>
      <c r="G134" s="241">
        <v>10.25</v>
      </c>
      <c r="H134" s="241">
        <v>1</v>
      </c>
      <c r="I134" s="241">
        <v>20</v>
      </c>
      <c r="J134" s="241">
        <v>668</v>
      </c>
      <c r="K134" s="242">
        <f t="shared" si="12"/>
        <v>3.2152790058357317</v>
      </c>
      <c r="L134" s="243">
        <v>62203</v>
      </c>
      <c r="M134" s="243">
        <f t="shared" si="13"/>
        <v>408</v>
      </c>
      <c r="N134" s="241">
        <v>208.97</v>
      </c>
      <c r="O134" s="241">
        <v>10.25</v>
      </c>
      <c r="P134" s="241"/>
      <c r="Q134" s="241"/>
      <c r="R134" s="241"/>
      <c r="S134" s="242">
        <f t="shared" si="11"/>
        <v>0</v>
      </c>
      <c r="T134" s="243">
        <v>18711</v>
      </c>
      <c r="U134" s="241">
        <f t="shared" si="14"/>
        <v>0</v>
      </c>
      <c r="V134" s="241">
        <v>20</v>
      </c>
      <c r="W134" s="291">
        <v>668</v>
      </c>
      <c r="X134" s="163"/>
      <c r="Y134" s="163"/>
      <c r="Z134" s="51">
        <v>259</v>
      </c>
    </row>
    <row r="135" spans="1:26" ht="25.5" customHeight="1">
      <c r="A135" s="360"/>
      <c r="B135" s="381"/>
      <c r="C135" s="49" t="s">
        <v>219</v>
      </c>
      <c r="D135" s="50" t="s">
        <v>220</v>
      </c>
      <c r="E135" s="208" t="s">
        <v>221</v>
      </c>
      <c r="F135" s="243">
        <v>322.83</v>
      </c>
      <c r="G135" s="243">
        <v>8.48</v>
      </c>
      <c r="H135" s="243"/>
      <c r="I135" s="243"/>
      <c r="J135" s="243"/>
      <c r="K135" s="242">
        <f t="shared" si="12"/>
        <v>0</v>
      </c>
      <c r="L135" s="243">
        <v>62203</v>
      </c>
      <c r="M135" s="243">
        <f t="shared" si="13"/>
        <v>0</v>
      </c>
      <c r="N135" s="243">
        <v>322.83</v>
      </c>
      <c r="O135" s="243">
        <v>8.48</v>
      </c>
      <c r="P135" s="243"/>
      <c r="Q135" s="243"/>
      <c r="R135" s="243"/>
      <c r="S135" s="242">
        <f t="shared" si="11"/>
        <v>0</v>
      </c>
      <c r="T135" s="243">
        <v>18711</v>
      </c>
      <c r="U135" s="241">
        <f t="shared" si="14"/>
        <v>0</v>
      </c>
      <c r="V135" s="243"/>
      <c r="W135" s="293"/>
      <c r="X135" s="163"/>
      <c r="Y135" s="163"/>
      <c r="Z135" s="51">
        <v>788</v>
      </c>
    </row>
    <row r="136" spans="1:26" ht="25.5">
      <c r="A136" s="360"/>
      <c r="B136" s="381"/>
      <c r="C136" s="371" t="s">
        <v>187</v>
      </c>
      <c r="D136" s="373" t="s">
        <v>188</v>
      </c>
      <c r="E136" s="208" t="s">
        <v>215</v>
      </c>
      <c r="F136" s="243">
        <v>297.91</v>
      </c>
      <c r="G136" s="243">
        <v>5.88</v>
      </c>
      <c r="H136" s="243"/>
      <c r="I136" s="243"/>
      <c r="J136" s="243"/>
      <c r="K136" s="242">
        <f t="shared" si="12"/>
        <v>0</v>
      </c>
      <c r="L136" s="243">
        <v>62203</v>
      </c>
      <c r="M136" s="243">
        <f t="shared" si="13"/>
        <v>0</v>
      </c>
      <c r="N136" s="243">
        <v>297.91</v>
      </c>
      <c r="O136" s="243">
        <v>5.88</v>
      </c>
      <c r="P136" s="243"/>
      <c r="Q136" s="243"/>
      <c r="R136" s="243"/>
      <c r="S136" s="242">
        <f t="shared" si="11"/>
        <v>0</v>
      </c>
      <c r="T136" s="243">
        <v>18711</v>
      </c>
      <c r="U136" s="241">
        <f t="shared" si="14"/>
        <v>0</v>
      </c>
      <c r="V136" s="243"/>
      <c r="W136" s="293"/>
      <c r="X136" s="163"/>
      <c r="Y136" s="163"/>
      <c r="Z136" s="51">
        <v>1637</v>
      </c>
    </row>
    <row r="137" spans="1:26" ht="51" customHeight="1">
      <c r="A137" s="360"/>
      <c r="B137" s="381"/>
      <c r="C137" s="372"/>
      <c r="D137" s="374"/>
      <c r="E137" s="208" t="s">
        <v>189</v>
      </c>
      <c r="F137" s="243">
        <v>275.2</v>
      </c>
      <c r="G137" s="243">
        <v>7.32</v>
      </c>
      <c r="H137" s="243"/>
      <c r="I137" s="243"/>
      <c r="J137" s="243"/>
      <c r="K137" s="242">
        <f t="shared" si="12"/>
        <v>0</v>
      </c>
      <c r="L137" s="243">
        <v>62203</v>
      </c>
      <c r="M137" s="243">
        <f t="shared" si="13"/>
        <v>0</v>
      </c>
      <c r="N137" s="243">
        <v>275.2</v>
      </c>
      <c r="O137" s="243">
        <v>7.32</v>
      </c>
      <c r="P137" s="243"/>
      <c r="Q137" s="243"/>
      <c r="R137" s="243"/>
      <c r="S137" s="242">
        <f t="shared" si="11"/>
        <v>0</v>
      </c>
      <c r="T137" s="243">
        <v>18711</v>
      </c>
      <c r="U137" s="241">
        <f t="shared" si="14"/>
        <v>0</v>
      </c>
      <c r="V137" s="243"/>
      <c r="W137" s="293"/>
      <c r="X137" s="163"/>
      <c r="Y137" s="163"/>
      <c r="Z137" s="51">
        <v>206</v>
      </c>
    </row>
    <row r="138" spans="1:26" ht="51">
      <c r="A138" s="360"/>
      <c r="B138" s="382"/>
      <c r="C138" s="49" t="s">
        <v>216</v>
      </c>
      <c r="D138" s="50" t="s">
        <v>217</v>
      </c>
      <c r="E138" s="208" t="s">
        <v>215</v>
      </c>
      <c r="F138" s="243"/>
      <c r="G138" s="243"/>
      <c r="H138" s="243"/>
      <c r="I138" s="243"/>
      <c r="J138" s="243"/>
      <c r="K138" s="242">
        <f t="shared" si="12"/>
        <v>0</v>
      </c>
      <c r="L138" s="243">
        <v>62203</v>
      </c>
      <c r="M138" s="243"/>
      <c r="N138" s="243"/>
      <c r="O138" s="243"/>
      <c r="P138" s="243"/>
      <c r="Q138" s="243"/>
      <c r="R138" s="243"/>
      <c r="S138" s="242">
        <f t="shared" si="11"/>
        <v>0</v>
      </c>
      <c r="T138" s="243">
        <v>18711</v>
      </c>
      <c r="U138" s="241"/>
      <c r="V138" s="243"/>
      <c r="W138" s="293"/>
      <c r="X138" s="163"/>
      <c r="Y138" s="163"/>
      <c r="Z138" s="51">
        <v>543</v>
      </c>
    </row>
    <row r="139" spans="1:26" ht="15" customHeight="1">
      <c r="A139" s="360"/>
      <c r="B139" s="354" t="s">
        <v>5</v>
      </c>
      <c r="C139" s="354"/>
      <c r="D139" s="354"/>
      <c r="E139" s="354"/>
      <c r="F139" s="243"/>
      <c r="G139" s="243"/>
      <c r="H139" s="243"/>
      <c r="I139" s="243">
        <f>I134+I130</f>
        <v>20</v>
      </c>
      <c r="J139" s="243">
        <f>J134+J130</f>
        <v>668</v>
      </c>
      <c r="K139" s="242">
        <f t="shared" si="12"/>
        <v>3.2152790058357317</v>
      </c>
      <c r="L139" s="243">
        <v>62203</v>
      </c>
      <c r="M139" s="243"/>
      <c r="N139" s="243"/>
      <c r="O139" s="243"/>
      <c r="P139" s="243"/>
      <c r="Q139" s="243">
        <f>Q134+Q130</f>
        <v>0</v>
      </c>
      <c r="R139" s="243">
        <f>R134+R130</f>
        <v>0</v>
      </c>
      <c r="S139" s="242">
        <f t="shared" si="11"/>
        <v>0</v>
      </c>
      <c r="T139" s="243">
        <v>18711</v>
      </c>
      <c r="U139" s="241"/>
      <c r="V139" s="243">
        <v>59</v>
      </c>
      <c r="W139" s="293">
        <v>2472</v>
      </c>
      <c r="X139" s="163"/>
      <c r="Y139" s="163"/>
      <c r="Z139" s="51">
        <v>204</v>
      </c>
    </row>
    <row r="140" spans="1:26" ht="25.5">
      <c r="A140" s="360" t="s">
        <v>175</v>
      </c>
      <c r="B140" s="396" t="s">
        <v>251</v>
      </c>
      <c r="C140" s="65" t="s">
        <v>10</v>
      </c>
      <c r="D140" s="66" t="s">
        <v>195</v>
      </c>
      <c r="E140" s="211" t="s">
        <v>11</v>
      </c>
      <c r="F140" s="243"/>
      <c r="G140" s="243"/>
      <c r="H140" s="243"/>
      <c r="I140" s="243"/>
      <c r="J140" s="243"/>
      <c r="K140" s="242"/>
      <c r="L140" s="243"/>
      <c r="M140" s="243"/>
      <c r="N140" s="243"/>
      <c r="O140" s="243"/>
      <c r="P140" s="243"/>
      <c r="Q140" s="243"/>
      <c r="R140" s="243"/>
      <c r="S140" s="242"/>
      <c r="T140" s="243"/>
      <c r="U140" s="241"/>
      <c r="V140" s="243"/>
      <c r="W140" s="293"/>
      <c r="X140" s="163"/>
      <c r="Y140" s="163"/>
      <c r="Z140" s="51">
        <v>0</v>
      </c>
    </row>
    <row r="141" spans="1:26" ht="38.25" customHeight="1">
      <c r="A141" s="360"/>
      <c r="B141" s="397"/>
      <c r="C141" s="49"/>
      <c r="D141" s="50"/>
      <c r="E141" s="202" t="s">
        <v>38</v>
      </c>
      <c r="F141" s="243"/>
      <c r="G141" s="243"/>
      <c r="H141" s="243"/>
      <c r="I141" s="243"/>
      <c r="J141" s="243"/>
      <c r="K141" s="242"/>
      <c r="L141" s="243"/>
      <c r="M141" s="243"/>
      <c r="N141" s="243"/>
      <c r="O141" s="243"/>
      <c r="P141" s="243"/>
      <c r="Q141" s="243"/>
      <c r="R141" s="243"/>
      <c r="S141" s="242"/>
      <c r="T141" s="243"/>
      <c r="U141" s="241"/>
      <c r="V141" s="243"/>
      <c r="W141" s="293"/>
      <c r="X141" s="163"/>
      <c r="Y141" s="163"/>
      <c r="Z141" s="60">
        <f>Z140+Z139+Z138+Z137+Z136+Z135+Z134+Z132+Z131+Z130+Z129</f>
        <v>5590</v>
      </c>
    </row>
    <row r="142" spans="1:26" ht="25.5">
      <c r="A142" s="402"/>
      <c r="B142" s="397"/>
      <c r="C142" s="49" t="s">
        <v>166</v>
      </c>
      <c r="D142" s="50" t="s">
        <v>167</v>
      </c>
      <c r="E142" s="208" t="s">
        <v>168</v>
      </c>
      <c r="F142" s="243">
        <v>344.14</v>
      </c>
      <c r="G142" s="243">
        <v>10.89</v>
      </c>
      <c r="H142" s="243">
        <v>1</v>
      </c>
      <c r="I142" s="241">
        <v>49</v>
      </c>
      <c r="J142" s="241">
        <v>1820</v>
      </c>
      <c r="K142" s="242">
        <f t="shared" si="12"/>
        <v>7.468487555061043</v>
      </c>
      <c r="L142" s="243">
        <v>65609</v>
      </c>
      <c r="M142" s="243">
        <f>ROUND(F142*I142/G142,0)</f>
        <v>1548</v>
      </c>
      <c r="N142" s="243">
        <v>344.14</v>
      </c>
      <c r="O142" s="243">
        <v>10.89</v>
      </c>
      <c r="P142" s="241"/>
      <c r="Q142" s="241"/>
      <c r="R142" s="241"/>
      <c r="S142" s="242">
        <f t="shared" si="11"/>
        <v>0</v>
      </c>
      <c r="T142" s="243">
        <v>8179</v>
      </c>
      <c r="U142" s="241">
        <f>ROUND(Q142*N142/O142,)</f>
        <v>0</v>
      </c>
      <c r="V142" s="241">
        <v>49</v>
      </c>
      <c r="W142" s="291">
        <v>1820</v>
      </c>
      <c r="X142" s="163"/>
      <c r="Y142" s="163"/>
      <c r="Z142" s="67">
        <v>1356</v>
      </c>
    </row>
    <row r="143" spans="1:26" ht="25.5" customHeight="1">
      <c r="A143" s="402"/>
      <c r="B143" s="397"/>
      <c r="C143" s="371" t="s">
        <v>187</v>
      </c>
      <c r="D143" s="373" t="s">
        <v>188</v>
      </c>
      <c r="E143" s="208" t="s">
        <v>215</v>
      </c>
      <c r="F143" s="243">
        <v>289.73</v>
      </c>
      <c r="G143" s="243">
        <v>6.02</v>
      </c>
      <c r="H143" s="243">
        <v>1</v>
      </c>
      <c r="I143" s="241">
        <v>6</v>
      </c>
      <c r="J143" s="241">
        <v>435</v>
      </c>
      <c r="K143" s="242">
        <f t="shared" si="12"/>
        <v>0.9145086802115563</v>
      </c>
      <c r="L143" s="243">
        <v>65609</v>
      </c>
      <c r="M143" s="243">
        <f>ROUND(F143*I143/G143,0)</f>
        <v>289</v>
      </c>
      <c r="N143" s="243">
        <v>289.73</v>
      </c>
      <c r="O143" s="243">
        <v>6.02</v>
      </c>
      <c r="P143" s="241"/>
      <c r="Q143" s="241"/>
      <c r="R143" s="241"/>
      <c r="S143" s="242">
        <f t="shared" si="11"/>
        <v>0</v>
      </c>
      <c r="T143" s="243">
        <v>8179</v>
      </c>
      <c r="U143" s="241">
        <f>ROUND(Q143*N143/O143,)</f>
        <v>0</v>
      </c>
      <c r="V143" s="241">
        <v>6</v>
      </c>
      <c r="W143" s="291">
        <v>435</v>
      </c>
      <c r="X143" s="163"/>
      <c r="Y143" s="163"/>
      <c r="Z143" s="51">
        <v>1206</v>
      </c>
    </row>
    <row r="144" spans="1:26" ht="63.75">
      <c r="A144" s="402"/>
      <c r="B144" s="397"/>
      <c r="C144" s="372"/>
      <c r="D144" s="374"/>
      <c r="E144" s="208" t="s">
        <v>189</v>
      </c>
      <c r="F144" s="243">
        <v>460.5</v>
      </c>
      <c r="G144" s="243">
        <v>6.35</v>
      </c>
      <c r="H144" s="243">
        <v>1</v>
      </c>
      <c r="I144" s="241">
        <v>11</v>
      </c>
      <c r="J144" s="241">
        <v>545</v>
      </c>
      <c r="K144" s="242">
        <f t="shared" si="12"/>
        <v>1.67659924705452</v>
      </c>
      <c r="L144" s="243">
        <v>65609</v>
      </c>
      <c r="M144" s="243">
        <f>ROUND(F144*I144/G144,0)</f>
        <v>798</v>
      </c>
      <c r="N144" s="243">
        <v>460.5</v>
      </c>
      <c r="O144" s="243">
        <v>6.35</v>
      </c>
      <c r="P144" s="241"/>
      <c r="Q144" s="241"/>
      <c r="R144" s="241"/>
      <c r="S144" s="242">
        <f t="shared" si="11"/>
        <v>0</v>
      </c>
      <c r="T144" s="243">
        <v>8179</v>
      </c>
      <c r="U144" s="241">
        <f>ROUND(Q144*N144/O144,)</f>
        <v>0</v>
      </c>
      <c r="V144" s="241">
        <v>11</v>
      </c>
      <c r="W144" s="291">
        <v>545</v>
      </c>
      <c r="X144" s="163"/>
      <c r="Y144" s="163"/>
      <c r="Z144" s="51">
        <v>1812</v>
      </c>
    </row>
    <row r="145" spans="1:26" ht="51" customHeight="1">
      <c r="A145" s="402"/>
      <c r="B145" s="397"/>
      <c r="C145" s="49" t="s">
        <v>230</v>
      </c>
      <c r="D145" s="50" t="s">
        <v>231</v>
      </c>
      <c r="E145" s="208" t="s">
        <v>232</v>
      </c>
      <c r="F145" s="243">
        <v>524</v>
      </c>
      <c r="G145" s="243">
        <v>9.98</v>
      </c>
      <c r="H145" s="243"/>
      <c r="I145" s="241"/>
      <c r="J145" s="241"/>
      <c r="K145" s="242">
        <f t="shared" si="12"/>
        <v>0</v>
      </c>
      <c r="L145" s="243">
        <v>65609</v>
      </c>
      <c r="M145" s="243">
        <f>ROUND(F145*I145/G145,0)</f>
        <v>0</v>
      </c>
      <c r="N145" s="243">
        <v>524</v>
      </c>
      <c r="O145" s="243">
        <v>9.98</v>
      </c>
      <c r="P145" s="241"/>
      <c r="Q145" s="241"/>
      <c r="R145" s="241"/>
      <c r="S145" s="242">
        <f t="shared" si="11"/>
        <v>0</v>
      </c>
      <c r="T145" s="243">
        <v>8179</v>
      </c>
      <c r="U145" s="241">
        <f>ROUND(Q145*N145/O145,)</f>
        <v>0</v>
      </c>
      <c r="V145" s="241">
        <v>0</v>
      </c>
      <c r="W145" s="291">
        <v>0</v>
      </c>
      <c r="X145" s="163"/>
      <c r="Y145" s="163"/>
      <c r="Z145" s="51">
        <v>320</v>
      </c>
    </row>
    <row r="146" spans="1:26" ht="51">
      <c r="A146" s="402"/>
      <c r="B146" s="398"/>
      <c r="C146" s="49" t="s">
        <v>216</v>
      </c>
      <c r="D146" s="50" t="s">
        <v>217</v>
      </c>
      <c r="E146" s="208" t="s">
        <v>215</v>
      </c>
      <c r="F146" s="243"/>
      <c r="G146" s="243"/>
      <c r="H146" s="243"/>
      <c r="I146" s="243"/>
      <c r="J146" s="243"/>
      <c r="K146" s="242">
        <f t="shared" si="12"/>
        <v>0</v>
      </c>
      <c r="L146" s="243">
        <v>65609</v>
      </c>
      <c r="M146" s="243"/>
      <c r="N146" s="243"/>
      <c r="O146" s="243"/>
      <c r="P146" s="243"/>
      <c r="Q146" s="243"/>
      <c r="R146" s="243"/>
      <c r="S146" s="242">
        <f t="shared" si="11"/>
        <v>0</v>
      </c>
      <c r="T146" s="243">
        <v>8179</v>
      </c>
      <c r="U146" s="241"/>
      <c r="V146" s="243"/>
      <c r="W146" s="293"/>
      <c r="X146" s="163"/>
      <c r="Y146" s="163"/>
      <c r="Z146" s="51">
        <v>546</v>
      </c>
    </row>
    <row r="147" spans="1:26" ht="15" customHeight="1">
      <c r="A147" s="402"/>
      <c r="B147" s="354" t="s">
        <v>5</v>
      </c>
      <c r="C147" s="354"/>
      <c r="D147" s="354"/>
      <c r="E147" s="354"/>
      <c r="F147" s="243"/>
      <c r="G147" s="243"/>
      <c r="H147" s="243"/>
      <c r="I147" s="243">
        <f>SUM(I140:I146)-I141</f>
        <v>66</v>
      </c>
      <c r="J147" s="243">
        <f>SUM(J140:J146)-J141</f>
        <v>2800</v>
      </c>
      <c r="K147" s="242">
        <f t="shared" si="12"/>
        <v>10.059595482327119</v>
      </c>
      <c r="L147" s="243">
        <v>65609</v>
      </c>
      <c r="M147" s="243"/>
      <c r="N147" s="243"/>
      <c r="O147" s="243"/>
      <c r="P147" s="243"/>
      <c r="Q147" s="243">
        <f>SUM(Q140:Q146)-Q141</f>
        <v>0</v>
      </c>
      <c r="R147" s="243">
        <f>SUM(R140:R146)-R141</f>
        <v>0</v>
      </c>
      <c r="S147" s="242">
        <f t="shared" si="11"/>
        <v>0</v>
      </c>
      <c r="T147" s="243">
        <v>8179</v>
      </c>
      <c r="U147" s="241"/>
      <c r="V147" s="243">
        <v>66</v>
      </c>
      <c r="W147" s="293">
        <v>2800</v>
      </c>
      <c r="X147" s="163"/>
      <c r="Y147" s="163"/>
      <c r="Z147" s="51">
        <v>80</v>
      </c>
    </row>
    <row r="148" spans="1:26" ht="38.25">
      <c r="A148" s="360" t="s">
        <v>8</v>
      </c>
      <c r="B148" s="132" t="s">
        <v>252</v>
      </c>
      <c r="C148" s="49" t="s">
        <v>178</v>
      </c>
      <c r="D148" s="50" t="s">
        <v>179</v>
      </c>
      <c r="E148" s="208" t="s">
        <v>180</v>
      </c>
      <c r="F148" s="243">
        <v>341.84</v>
      </c>
      <c r="G148" s="243">
        <v>10.38</v>
      </c>
      <c r="H148" s="243"/>
      <c r="I148" s="243"/>
      <c r="J148" s="243"/>
      <c r="K148" s="242"/>
      <c r="L148" s="243">
        <v>0</v>
      </c>
      <c r="M148" s="243">
        <f>ROUND(F148*I148/G148,0)</f>
        <v>0</v>
      </c>
      <c r="N148" s="243">
        <v>341.84</v>
      </c>
      <c r="O148" s="243">
        <v>10.38</v>
      </c>
      <c r="P148" s="243"/>
      <c r="Q148" s="243"/>
      <c r="R148" s="243"/>
      <c r="S148" s="242">
        <f t="shared" si="11"/>
        <v>0</v>
      </c>
      <c r="T148" s="243">
        <v>11010</v>
      </c>
      <c r="U148" s="241">
        <f>ROUND(Q148*N148/O148,)</f>
        <v>0</v>
      </c>
      <c r="V148" s="243"/>
      <c r="W148" s="293"/>
      <c r="X148" s="163"/>
      <c r="Y148" s="163"/>
      <c r="Z148" s="51">
        <v>0</v>
      </c>
    </row>
    <row r="149" spans="1:26" ht="15" customHeight="1">
      <c r="A149" s="360"/>
      <c r="B149" s="354" t="s">
        <v>5</v>
      </c>
      <c r="C149" s="354"/>
      <c r="D149" s="354"/>
      <c r="E149" s="354"/>
      <c r="F149" s="243"/>
      <c r="G149" s="243"/>
      <c r="H149" s="243"/>
      <c r="I149" s="243"/>
      <c r="J149" s="243"/>
      <c r="K149" s="242"/>
      <c r="L149" s="243">
        <v>0</v>
      </c>
      <c r="M149" s="243"/>
      <c r="N149" s="243"/>
      <c r="O149" s="243"/>
      <c r="P149" s="243"/>
      <c r="Q149" s="243"/>
      <c r="R149" s="243"/>
      <c r="S149" s="242">
        <f t="shared" si="11"/>
        <v>0</v>
      </c>
      <c r="T149" s="243">
        <v>11010</v>
      </c>
      <c r="U149" s="241"/>
      <c r="V149" s="243"/>
      <c r="W149" s="293"/>
      <c r="X149" s="163"/>
      <c r="Y149" s="163"/>
      <c r="Z149" s="60">
        <f>Z148+Z147+Z146+Z145+Z144+Z142</f>
        <v>4114</v>
      </c>
    </row>
    <row r="150" spans="1:26" ht="25.5">
      <c r="A150" s="360" t="s">
        <v>51</v>
      </c>
      <c r="B150" s="396" t="s">
        <v>253</v>
      </c>
      <c r="C150" s="49" t="s">
        <v>3</v>
      </c>
      <c r="D150" s="50" t="s">
        <v>162</v>
      </c>
      <c r="E150" s="208" t="s">
        <v>163</v>
      </c>
      <c r="F150" s="264">
        <v>320.25</v>
      </c>
      <c r="G150" s="264">
        <v>10.63</v>
      </c>
      <c r="H150" s="265">
        <v>1</v>
      </c>
      <c r="I150" s="265">
        <v>8</v>
      </c>
      <c r="J150" s="265">
        <v>220</v>
      </c>
      <c r="K150" s="242">
        <f aca="true" t="shared" si="15" ref="K150:K181">I150/L150*10000</f>
        <v>1.5306317682623503</v>
      </c>
      <c r="L150" s="243">
        <v>52266</v>
      </c>
      <c r="M150" s="243">
        <f>ROUND(F150*I150/G150,0)</f>
        <v>241</v>
      </c>
      <c r="N150" s="264">
        <v>320.25</v>
      </c>
      <c r="O150" s="264">
        <v>10.63</v>
      </c>
      <c r="P150" s="265"/>
      <c r="Q150" s="265"/>
      <c r="R150" s="265"/>
      <c r="S150" s="242">
        <f t="shared" si="11"/>
        <v>0</v>
      </c>
      <c r="T150" s="243">
        <v>16415</v>
      </c>
      <c r="U150" s="241">
        <f>ROUND(Q150*N150/O150,)</f>
        <v>0</v>
      </c>
      <c r="V150" s="265">
        <v>8</v>
      </c>
      <c r="W150" s="295">
        <v>220</v>
      </c>
      <c r="X150" s="163"/>
      <c r="Y150" s="163"/>
      <c r="Z150" s="51">
        <v>1450</v>
      </c>
    </row>
    <row r="151" spans="1:26" ht="25.5" customHeight="1">
      <c r="A151" s="360"/>
      <c r="B151" s="397"/>
      <c r="C151" s="81" t="s">
        <v>4</v>
      </c>
      <c r="D151" s="82" t="s">
        <v>164</v>
      </c>
      <c r="E151" s="214" t="s">
        <v>165</v>
      </c>
      <c r="F151" s="264">
        <v>337.67</v>
      </c>
      <c r="G151" s="264">
        <v>27.63</v>
      </c>
      <c r="H151" s="243"/>
      <c r="I151" s="243"/>
      <c r="J151" s="243"/>
      <c r="K151" s="242">
        <f t="shared" si="15"/>
        <v>0</v>
      </c>
      <c r="L151" s="243">
        <v>52266</v>
      </c>
      <c r="M151" s="243">
        <f>ROUND(F151*I151/G151,0)</f>
        <v>0</v>
      </c>
      <c r="N151" s="264">
        <v>337.67</v>
      </c>
      <c r="O151" s="264">
        <v>27.63</v>
      </c>
      <c r="P151" s="243"/>
      <c r="Q151" s="243"/>
      <c r="R151" s="243"/>
      <c r="S151" s="242">
        <f t="shared" si="11"/>
        <v>0</v>
      </c>
      <c r="T151" s="243">
        <v>16415</v>
      </c>
      <c r="U151" s="241">
        <f>ROUND(Q151*N151/O151,)</f>
        <v>0</v>
      </c>
      <c r="V151" s="243"/>
      <c r="W151" s="293"/>
      <c r="X151" s="163"/>
      <c r="Y151" s="163"/>
      <c r="Z151" s="60">
        <f>Z150</f>
        <v>1450</v>
      </c>
    </row>
    <row r="152" spans="1:26" ht="25.5">
      <c r="A152" s="360"/>
      <c r="B152" s="397"/>
      <c r="C152" s="53"/>
      <c r="D152" s="74"/>
      <c r="E152" s="75" t="s">
        <v>254</v>
      </c>
      <c r="F152" s="264"/>
      <c r="G152" s="264"/>
      <c r="H152" s="243"/>
      <c r="I152" s="250"/>
      <c r="J152" s="250"/>
      <c r="K152" s="249">
        <f t="shared" si="15"/>
        <v>0</v>
      </c>
      <c r="L152" s="250">
        <v>52266</v>
      </c>
      <c r="M152" s="250"/>
      <c r="N152" s="266"/>
      <c r="O152" s="266"/>
      <c r="P152" s="250"/>
      <c r="Q152" s="250"/>
      <c r="R152" s="250"/>
      <c r="S152" s="249">
        <f t="shared" si="11"/>
        <v>0</v>
      </c>
      <c r="T152" s="250">
        <v>16415</v>
      </c>
      <c r="U152" s="251"/>
      <c r="V152" s="250"/>
      <c r="W152" s="302"/>
      <c r="X152" s="163"/>
      <c r="Y152" s="163"/>
      <c r="Z152" s="51">
        <v>220</v>
      </c>
    </row>
    <row r="153" spans="1:26" ht="25.5" customHeight="1">
      <c r="A153" s="360"/>
      <c r="B153" s="397"/>
      <c r="C153" s="65" t="s">
        <v>10</v>
      </c>
      <c r="D153" s="66" t="s">
        <v>195</v>
      </c>
      <c r="E153" s="211" t="s">
        <v>11</v>
      </c>
      <c r="F153" s="264">
        <v>362.37</v>
      </c>
      <c r="G153" s="264">
        <v>8.5</v>
      </c>
      <c r="H153" s="265">
        <v>1</v>
      </c>
      <c r="I153" s="265">
        <v>33</v>
      </c>
      <c r="J153" s="265">
        <v>1051</v>
      </c>
      <c r="K153" s="242">
        <f t="shared" si="15"/>
        <v>6.313856044082195</v>
      </c>
      <c r="L153" s="243">
        <v>52266</v>
      </c>
      <c r="M153" s="243">
        <f>ROUND(F153*I153/G153,0)</f>
        <v>1407</v>
      </c>
      <c r="N153" s="264">
        <v>362.37</v>
      </c>
      <c r="O153" s="264">
        <v>8.5</v>
      </c>
      <c r="P153" s="265"/>
      <c r="Q153" s="265"/>
      <c r="R153" s="265"/>
      <c r="S153" s="242">
        <f aca="true" t="shared" si="16" ref="S153:S184">Q153/T153*10000</f>
        <v>0</v>
      </c>
      <c r="T153" s="243">
        <v>16415</v>
      </c>
      <c r="U153" s="241">
        <f>ROUND(Q153*N153/O153,)</f>
        <v>0</v>
      </c>
      <c r="V153" s="265">
        <v>33</v>
      </c>
      <c r="W153" s="295">
        <v>1051</v>
      </c>
      <c r="X153" s="163">
        <v>1051</v>
      </c>
      <c r="Y153" s="163"/>
      <c r="Z153" s="83">
        <v>60</v>
      </c>
    </row>
    <row r="154" spans="1:26" ht="25.5">
      <c r="A154" s="360"/>
      <c r="B154" s="397"/>
      <c r="C154" s="49"/>
      <c r="D154" s="100"/>
      <c r="E154" s="76" t="s">
        <v>38</v>
      </c>
      <c r="F154" s="264"/>
      <c r="G154" s="264"/>
      <c r="H154" s="267">
        <v>1</v>
      </c>
      <c r="I154" s="267">
        <v>33</v>
      </c>
      <c r="J154" s="267">
        <v>1051</v>
      </c>
      <c r="K154" s="242">
        <f t="shared" si="15"/>
        <v>6.313856044082195</v>
      </c>
      <c r="L154" s="243">
        <v>52266</v>
      </c>
      <c r="M154" s="243"/>
      <c r="N154" s="264"/>
      <c r="O154" s="264"/>
      <c r="P154" s="265"/>
      <c r="Q154" s="265"/>
      <c r="R154" s="267"/>
      <c r="S154" s="242">
        <f t="shared" si="16"/>
        <v>0</v>
      </c>
      <c r="T154" s="243">
        <v>16415</v>
      </c>
      <c r="U154" s="241"/>
      <c r="V154" s="265">
        <v>33</v>
      </c>
      <c r="W154" s="295">
        <v>1051</v>
      </c>
      <c r="X154" s="163">
        <v>950</v>
      </c>
      <c r="Y154" s="163"/>
      <c r="Z154" s="55">
        <v>60</v>
      </c>
    </row>
    <row r="155" spans="1:26" ht="25.5" customHeight="1">
      <c r="A155" s="360"/>
      <c r="B155" s="397"/>
      <c r="C155" s="49" t="s">
        <v>191</v>
      </c>
      <c r="D155" s="50" t="s">
        <v>192</v>
      </c>
      <c r="E155" s="208" t="s">
        <v>193</v>
      </c>
      <c r="F155" s="264">
        <v>316.67</v>
      </c>
      <c r="G155" s="264">
        <v>8.26</v>
      </c>
      <c r="H155" s="243"/>
      <c r="I155" s="243"/>
      <c r="J155" s="243"/>
      <c r="K155" s="242">
        <f t="shared" si="15"/>
        <v>0</v>
      </c>
      <c r="L155" s="243">
        <v>52266</v>
      </c>
      <c r="M155" s="243">
        <f aca="true" t="shared" si="17" ref="M155:M161">ROUND(F155*I155/G155,0)</f>
        <v>0</v>
      </c>
      <c r="N155" s="264">
        <v>316.67</v>
      </c>
      <c r="O155" s="264">
        <v>8.26</v>
      </c>
      <c r="P155" s="243"/>
      <c r="Q155" s="243"/>
      <c r="R155" s="243"/>
      <c r="S155" s="242">
        <f t="shared" si="16"/>
        <v>0</v>
      </c>
      <c r="T155" s="243">
        <v>16415</v>
      </c>
      <c r="U155" s="241">
        <f aca="true" t="shared" si="18" ref="U155:U161">ROUND(Q155*N155/O155,)</f>
        <v>0</v>
      </c>
      <c r="V155" s="243"/>
      <c r="W155" s="293"/>
      <c r="X155" s="163"/>
      <c r="Y155" s="163"/>
      <c r="Z155" s="67">
        <v>1032</v>
      </c>
    </row>
    <row r="156" spans="1:26" ht="38.25">
      <c r="A156" s="360"/>
      <c r="B156" s="397"/>
      <c r="C156" s="49" t="s">
        <v>178</v>
      </c>
      <c r="D156" s="50" t="s">
        <v>179</v>
      </c>
      <c r="E156" s="208" t="s">
        <v>180</v>
      </c>
      <c r="F156" s="264">
        <v>241.67</v>
      </c>
      <c r="G156" s="264">
        <v>8.43</v>
      </c>
      <c r="H156" s="265"/>
      <c r="I156" s="265"/>
      <c r="J156" s="265"/>
      <c r="K156" s="242">
        <f t="shared" si="15"/>
        <v>0</v>
      </c>
      <c r="L156" s="243">
        <v>52266</v>
      </c>
      <c r="M156" s="243">
        <f t="shared" si="17"/>
        <v>0</v>
      </c>
      <c r="N156" s="264">
        <v>241.67</v>
      </c>
      <c r="O156" s="264">
        <v>8.43</v>
      </c>
      <c r="P156" s="265">
        <v>1</v>
      </c>
      <c r="Q156" s="265">
        <v>6</v>
      </c>
      <c r="R156" s="265">
        <v>220</v>
      </c>
      <c r="S156" s="242">
        <f t="shared" si="16"/>
        <v>3.6551934206518433</v>
      </c>
      <c r="T156" s="243">
        <v>16415</v>
      </c>
      <c r="U156" s="241">
        <f t="shared" si="18"/>
        <v>172</v>
      </c>
      <c r="V156" s="265">
        <v>6</v>
      </c>
      <c r="W156" s="295">
        <v>220</v>
      </c>
      <c r="X156" s="163"/>
      <c r="Y156" s="163"/>
      <c r="Z156" s="73">
        <v>912</v>
      </c>
    </row>
    <row r="157" spans="1:26" ht="25.5" customHeight="1">
      <c r="A157" s="360"/>
      <c r="B157" s="397"/>
      <c r="C157" s="49" t="s">
        <v>166</v>
      </c>
      <c r="D157" s="50" t="s">
        <v>167</v>
      </c>
      <c r="E157" s="208" t="s">
        <v>168</v>
      </c>
      <c r="F157" s="264">
        <v>277.12</v>
      </c>
      <c r="G157" s="264">
        <v>10.94</v>
      </c>
      <c r="H157" s="265">
        <v>1</v>
      </c>
      <c r="I157" s="265">
        <v>8</v>
      </c>
      <c r="J157" s="265">
        <v>285</v>
      </c>
      <c r="K157" s="242">
        <f t="shared" si="15"/>
        <v>1.5306317682623503</v>
      </c>
      <c r="L157" s="243">
        <v>52266</v>
      </c>
      <c r="M157" s="243">
        <f t="shared" si="17"/>
        <v>203</v>
      </c>
      <c r="N157" s="264">
        <v>277.12</v>
      </c>
      <c r="O157" s="264">
        <v>10.94</v>
      </c>
      <c r="P157" s="265"/>
      <c r="Q157" s="265"/>
      <c r="R157" s="265"/>
      <c r="S157" s="242">
        <f t="shared" si="16"/>
        <v>0</v>
      </c>
      <c r="T157" s="243">
        <v>16415</v>
      </c>
      <c r="U157" s="241">
        <f t="shared" si="18"/>
        <v>0</v>
      </c>
      <c r="V157" s="265">
        <v>8</v>
      </c>
      <c r="W157" s="295">
        <v>285</v>
      </c>
      <c r="X157" s="163"/>
      <c r="Y157" s="163"/>
      <c r="Z157" s="51">
        <v>250</v>
      </c>
    </row>
    <row r="158" spans="1:26" ht="51">
      <c r="A158" s="360"/>
      <c r="B158" s="397"/>
      <c r="C158" s="49" t="s">
        <v>255</v>
      </c>
      <c r="D158" s="50" t="s">
        <v>256</v>
      </c>
      <c r="E158" s="208" t="s">
        <v>257</v>
      </c>
      <c r="F158" s="264">
        <v>348.86</v>
      </c>
      <c r="G158" s="264">
        <v>10.39</v>
      </c>
      <c r="H158" s="243"/>
      <c r="I158" s="243"/>
      <c r="J158" s="243"/>
      <c r="K158" s="242">
        <f t="shared" si="15"/>
        <v>0</v>
      </c>
      <c r="L158" s="243">
        <v>52266</v>
      </c>
      <c r="M158" s="243">
        <f t="shared" si="17"/>
        <v>0</v>
      </c>
      <c r="N158" s="264">
        <v>348.86</v>
      </c>
      <c r="O158" s="264">
        <v>10.39</v>
      </c>
      <c r="P158" s="243"/>
      <c r="Q158" s="243"/>
      <c r="R158" s="243"/>
      <c r="S158" s="242">
        <f t="shared" si="16"/>
        <v>0</v>
      </c>
      <c r="T158" s="243">
        <v>16415</v>
      </c>
      <c r="U158" s="241">
        <f t="shared" si="18"/>
        <v>0</v>
      </c>
      <c r="V158" s="243"/>
      <c r="W158" s="293"/>
      <c r="X158" s="163"/>
      <c r="Y158" s="163"/>
      <c r="Z158" s="51">
        <v>460</v>
      </c>
    </row>
    <row r="159" spans="1:26" ht="25.5" customHeight="1">
      <c r="A159" s="360"/>
      <c r="B159" s="397"/>
      <c r="C159" s="49" t="s">
        <v>219</v>
      </c>
      <c r="D159" s="50" t="s">
        <v>220</v>
      </c>
      <c r="E159" s="208" t="s">
        <v>221</v>
      </c>
      <c r="F159" s="264">
        <v>358.34</v>
      </c>
      <c r="G159" s="264">
        <v>8.93</v>
      </c>
      <c r="H159" s="265">
        <v>1</v>
      </c>
      <c r="I159" s="265">
        <v>8</v>
      </c>
      <c r="J159" s="265">
        <v>275</v>
      </c>
      <c r="K159" s="242">
        <f t="shared" si="15"/>
        <v>1.5306317682623503</v>
      </c>
      <c r="L159" s="243">
        <v>52266</v>
      </c>
      <c r="M159" s="243">
        <f t="shared" si="17"/>
        <v>321</v>
      </c>
      <c r="N159" s="264">
        <v>358.34</v>
      </c>
      <c r="O159" s="264">
        <v>8.93</v>
      </c>
      <c r="P159" s="265"/>
      <c r="Q159" s="265"/>
      <c r="R159" s="265"/>
      <c r="S159" s="242">
        <f t="shared" si="16"/>
        <v>0</v>
      </c>
      <c r="T159" s="243">
        <v>16415</v>
      </c>
      <c r="U159" s="241">
        <f t="shared" si="18"/>
        <v>0</v>
      </c>
      <c r="V159" s="265">
        <v>8</v>
      </c>
      <c r="W159" s="295">
        <v>275</v>
      </c>
      <c r="X159" s="163"/>
      <c r="Y159" s="163"/>
      <c r="Z159" s="51">
        <v>1086</v>
      </c>
    </row>
    <row r="160" spans="1:26" ht="114.75">
      <c r="A160" s="360"/>
      <c r="B160" s="397"/>
      <c r="C160" s="49" t="s">
        <v>187</v>
      </c>
      <c r="D160" s="50" t="s">
        <v>188</v>
      </c>
      <c r="E160" s="208" t="s">
        <v>215</v>
      </c>
      <c r="F160" s="264">
        <v>252.45</v>
      </c>
      <c r="G160" s="264">
        <v>5.32</v>
      </c>
      <c r="H160" s="243"/>
      <c r="I160" s="243"/>
      <c r="J160" s="243"/>
      <c r="K160" s="242">
        <f t="shared" si="15"/>
        <v>0</v>
      </c>
      <c r="L160" s="243">
        <v>52266</v>
      </c>
      <c r="M160" s="243">
        <f t="shared" si="17"/>
        <v>0</v>
      </c>
      <c r="N160" s="264">
        <v>252.45</v>
      </c>
      <c r="O160" s="264">
        <v>5.32</v>
      </c>
      <c r="P160" s="243"/>
      <c r="Q160" s="243"/>
      <c r="R160" s="243"/>
      <c r="S160" s="242">
        <f t="shared" si="16"/>
        <v>0</v>
      </c>
      <c r="T160" s="243">
        <v>16415</v>
      </c>
      <c r="U160" s="241">
        <f t="shared" si="18"/>
        <v>0</v>
      </c>
      <c r="V160" s="243"/>
      <c r="W160" s="293"/>
      <c r="X160" s="163"/>
      <c r="Y160" s="163"/>
      <c r="Z160" s="51">
        <v>200</v>
      </c>
    </row>
    <row r="161" spans="1:26" ht="51" customHeight="1">
      <c r="A161" s="360"/>
      <c r="B161" s="397"/>
      <c r="C161" s="49" t="s">
        <v>230</v>
      </c>
      <c r="D161" s="50" t="s">
        <v>231</v>
      </c>
      <c r="E161" s="208" t="s">
        <v>232</v>
      </c>
      <c r="F161" s="264">
        <v>309.2</v>
      </c>
      <c r="G161" s="264">
        <v>9.49</v>
      </c>
      <c r="H161" s="243"/>
      <c r="I161" s="243"/>
      <c r="J161" s="243"/>
      <c r="K161" s="242">
        <f t="shared" si="15"/>
        <v>0</v>
      </c>
      <c r="L161" s="243">
        <v>52266</v>
      </c>
      <c r="M161" s="243">
        <f t="shared" si="17"/>
        <v>0</v>
      </c>
      <c r="N161" s="264">
        <v>309.2</v>
      </c>
      <c r="O161" s="264">
        <v>9.49</v>
      </c>
      <c r="P161" s="243"/>
      <c r="Q161" s="243"/>
      <c r="R161" s="243"/>
      <c r="S161" s="242">
        <f t="shared" si="16"/>
        <v>0</v>
      </c>
      <c r="T161" s="243">
        <v>16415</v>
      </c>
      <c r="U161" s="241">
        <f t="shared" si="18"/>
        <v>0</v>
      </c>
      <c r="V161" s="243"/>
      <c r="W161" s="293"/>
      <c r="X161" s="163"/>
      <c r="Y161" s="163"/>
      <c r="Z161" s="51">
        <v>275</v>
      </c>
    </row>
    <row r="162" spans="1:26" ht="51">
      <c r="A162" s="360"/>
      <c r="B162" s="398"/>
      <c r="C162" s="49" t="s">
        <v>216</v>
      </c>
      <c r="D162" s="50" t="s">
        <v>217</v>
      </c>
      <c r="E162" s="208" t="s">
        <v>215</v>
      </c>
      <c r="F162" s="243"/>
      <c r="G162" s="243"/>
      <c r="H162" s="243"/>
      <c r="I162" s="243"/>
      <c r="J162" s="243"/>
      <c r="K162" s="242">
        <f t="shared" si="15"/>
        <v>0</v>
      </c>
      <c r="L162" s="243">
        <v>52266</v>
      </c>
      <c r="M162" s="243"/>
      <c r="N162" s="243"/>
      <c r="O162" s="243"/>
      <c r="P162" s="243"/>
      <c r="Q162" s="243"/>
      <c r="R162" s="243"/>
      <c r="S162" s="242">
        <f t="shared" si="16"/>
        <v>0</v>
      </c>
      <c r="T162" s="243">
        <v>16415</v>
      </c>
      <c r="U162" s="241"/>
      <c r="V162" s="243"/>
      <c r="W162" s="293"/>
      <c r="X162" s="163"/>
      <c r="Y162" s="163"/>
      <c r="Z162" s="51">
        <v>556</v>
      </c>
    </row>
    <row r="163" spans="1:26" ht="15" customHeight="1">
      <c r="A163" s="360"/>
      <c r="B163" s="354" t="s">
        <v>5</v>
      </c>
      <c r="C163" s="354"/>
      <c r="D163" s="354"/>
      <c r="E163" s="354"/>
      <c r="F163" s="243"/>
      <c r="G163" s="243"/>
      <c r="H163" s="243"/>
      <c r="I163" s="243">
        <f aca="true" t="shared" si="19" ref="I163:R163">I162+I161+I160+I159+I158+I157+I156+I155+I153+I151+I150</f>
        <v>57</v>
      </c>
      <c r="J163" s="243">
        <f t="shared" si="19"/>
        <v>1831</v>
      </c>
      <c r="K163" s="242">
        <f t="shared" si="15"/>
        <v>10.905751348869247</v>
      </c>
      <c r="L163" s="243">
        <v>52266</v>
      </c>
      <c r="M163" s="243"/>
      <c r="N163" s="243">
        <f t="shared" si="19"/>
        <v>3124.6</v>
      </c>
      <c r="O163" s="243">
        <f t="shared" si="19"/>
        <v>108.51999999999998</v>
      </c>
      <c r="P163" s="243">
        <f t="shared" si="19"/>
        <v>1</v>
      </c>
      <c r="Q163" s="243">
        <f t="shared" si="19"/>
        <v>6</v>
      </c>
      <c r="R163" s="243">
        <f t="shared" si="19"/>
        <v>220</v>
      </c>
      <c r="S163" s="242">
        <f t="shared" si="16"/>
        <v>3.6551934206518433</v>
      </c>
      <c r="T163" s="243">
        <v>16415</v>
      </c>
      <c r="U163" s="241">
        <f aca="true" t="shared" si="20" ref="U163:U168">ROUND(Q163*N163/O163,)</f>
        <v>173</v>
      </c>
      <c r="V163" s="243">
        <v>63</v>
      </c>
      <c r="W163" s="293">
        <v>2051</v>
      </c>
      <c r="X163" s="163"/>
      <c r="Y163" s="163"/>
      <c r="Z163" s="51">
        <v>140</v>
      </c>
    </row>
    <row r="164" spans="1:26" ht="25.5">
      <c r="A164" s="360" t="s">
        <v>52</v>
      </c>
      <c r="B164" s="365" t="s">
        <v>258</v>
      </c>
      <c r="C164" s="49" t="s">
        <v>3</v>
      </c>
      <c r="D164" s="50" t="s">
        <v>162</v>
      </c>
      <c r="E164" s="208" t="s">
        <v>163</v>
      </c>
      <c r="F164" s="268">
        <v>353.5</v>
      </c>
      <c r="G164" s="262">
        <v>11.4</v>
      </c>
      <c r="H164" s="241"/>
      <c r="I164" s="241">
        <v>2</v>
      </c>
      <c r="J164" s="241">
        <v>69</v>
      </c>
      <c r="K164" s="242">
        <f t="shared" si="15"/>
        <v>1.3893713094824593</v>
      </c>
      <c r="L164" s="243">
        <v>14395</v>
      </c>
      <c r="M164" s="243">
        <f>ROUND(F164*I164/G164,0)</f>
        <v>62</v>
      </c>
      <c r="N164" s="241">
        <v>353.5</v>
      </c>
      <c r="O164" s="241">
        <v>11.4</v>
      </c>
      <c r="P164" s="241"/>
      <c r="Q164" s="241"/>
      <c r="R164" s="241"/>
      <c r="S164" s="242">
        <f t="shared" si="16"/>
        <v>0</v>
      </c>
      <c r="T164" s="243">
        <v>4565</v>
      </c>
      <c r="U164" s="241">
        <f t="shared" si="20"/>
        <v>0</v>
      </c>
      <c r="V164" s="241">
        <v>2</v>
      </c>
      <c r="W164" s="291">
        <v>69</v>
      </c>
      <c r="X164" s="163"/>
      <c r="Y164" s="163"/>
      <c r="Z164" s="51">
        <v>0</v>
      </c>
    </row>
    <row r="165" spans="1:26" ht="38.25" customHeight="1">
      <c r="A165" s="360"/>
      <c r="B165" s="362"/>
      <c r="C165" s="49" t="s">
        <v>178</v>
      </c>
      <c r="D165" s="50" t="s">
        <v>179</v>
      </c>
      <c r="E165" s="208" t="s">
        <v>180</v>
      </c>
      <c r="F165" s="243">
        <v>491</v>
      </c>
      <c r="G165" s="243">
        <v>6.82</v>
      </c>
      <c r="H165" s="243"/>
      <c r="I165" s="243"/>
      <c r="J165" s="243"/>
      <c r="K165" s="242">
        <f t="shared" si="15"/>
        <v>0</v>
      </c>
      <c r="L165" s="243">
        <v>14395</v>
      </c>
      <c r="M165" s="243">
        <f>ROUND(F165*I165/G165,0)</f>
        <v>0</v>
      </c>
      <c r="N165" s="243">
        <v>491</v>
      </c>
      <c r="O165" s="243">
        <v>6.82</v>
      </c>
      <c r="P165" s="243"/>
      <c r="Q165" s="243"/>
      <c r="R165" s="243"/>
      <c r="S165" s="242">
        <f t="shared" si="16"/>
        <v>0</v>
      </c>
      <c r="T165" s="243">
        <v>4565</v>
      </c>
      <c r="U165" s="241">
        <f t="shared" si="20"/>
        <v>0</v>
      </c>
      <c r="V165" s="243"/>
      <c r="W165" s="293"/>
      <c r="X165" s="163"/>
      <c r="Y165" s="163"/>
      <c r="Z165" s="77">
        <f>Z152+Z153+Z155+Z157+Z158+Z159+Z160+Z161+Z162+Z163+Z164</f>
        <v>4279</v>
      </c>
    </row>
    <row r="166" spans="1:26" ht="25.5">
      <c r="A166" s="360"/>
      <c r="B166" s="362"/>
      <c r="C166" s="49" t="s">
        <v>166</v>
      </c>
      <c r="D166" s="50" t="s">
        <v>167</v>
      </c>
      <c r="E166" s="208" t="s">
        <v>168</v>
      </c>
      <c r="F166" s="246">
        <v>368.56</v>
      </c>
      <c r="G166" s="262">
        <v>9.9</v>
      </c>
      <c r="H166" s="241"/>
      <c r="I166" s="241">
        <v>25</v>
      </c>
      <c r="J166" s="241">
        <v>1033</v>
      </c>
      <c r="K166" s="242">
        <f t="shared" si="15"/>
        <v>17.36714136853074</v>
      </c>
      <c r="L166" s="243">
        <v>14395</v>
      </c>
      <c r="M166" s="243">
        <f>ROUND(F166*I166/G166,0)</f>
        <v>931</v>
      </c>
      <c r="N166" s="241">
        <v>368.56</v>
      </c>
      <c r="O166" s="241">
        <v>9.9</v>
      </c>
      <c r="P166" s="241"/>
      <c r="Q166" s="241"/>
      <c r="R166" s="241"/>
      <c r="S166" s="242">
        <f t="shared" si="16"/>
        <v>0</v>
      </c>
      <c r="T166" s="243">
        <v>4565</v>
      </c>
      <c r="U166" s="241">
        <f t="shared" si="20"/>
        <v>0</v>
      </c>
      <c r="V166" s="241">
        <v>25</v>
      </c>
      <c r="W166" s="291">
        <v>1033</v>
      </c>
      <c r="X166" s="163"/>
      <c r="Y166" s="163"/>
      <c r="Z166" s="51">
        <v>69</v>
      </c>
    </row>
    <row r="167" spans="1:26" ht="25.5" customHeight="1">
      <c r="A167" s="360"/>
      <c r="B167" s="362"/>
      <c r="C167" s="49" t="s">
        <v>219</v>
      </c>
      <c r="D167" s="50" t="s">
        <v>220</v>
      </c>
      <c r="E167" s="208" t="s">
        <v>221</v>
      </c>
      <c r="F167" s="243">
        <v>187.5</v>
      </c>
      <c r="G167" s="243">
        <v>9.15</v>
      </c>
      <c r="H167" s="243"/>
      <c r="I167" s="243"/>
      <c r="J167" s="243"/>
      <c r="K167" s="242">
        <f t="shared" si="15"/>
        <v>0</v>
      </c>
      <c r="L167" s="243">
        <v>14395</v>
      </c>
      <c r="M167" s="243">
        <f>ROUND(F167*I167/G167,0)</f>
        <v>0</v>
      </c>
      <c r="N167" s="243">
        <v>187.5</v>
      </c>
      <c r="O167" s="243">
        <v>9.15</v>
      </c>
      <c r="P167" s="243"/>
      <c r="Q167" s="243"/>
      <c r="R167" s="243"/>
      <c r="S167" s="242">
        <f t="shared" si="16"/>
        <v>0</v>
      </c>
      <c r="T167" s="243">
        <v>4565</v>
      </c>
      <c r="U167" s="241">
        <f t="shared" si="20"/>
        <v>0</v>
      </c>
      <c r="V167" s="243"/>
      <c r="W167" s="293"/>
      <c r="X167" s="163"/>
      <c r="Y167" s="163"/>
      <c r="Z167" s="51">
        <v>98</v>
      </c>
    </row>
    <row r="168" spans="1:26" ht="114.75">
      <c r="A168" s="360"/>
      <c r="B168" s="362"/>
      <c r="C168" s="49" t="s">
        <v>187</v>
      </c>
      <c r="D168" s="50" t="s">
        <v>188</v>
      </c>
      <c r="E168" s="208" t="s">
        <v>215</v>
      </c>
      <c r="F168" s="243">
        <v>262</v>
      </c>
      <c r="G168" s="243">
        <v>7.71</v>
      </c>
      <c r="H168" s="243"/>
      <c r="I168" s="243"/>
      <c r="J168" s="243"/>
      <c r="K168" s="242">
        <f t="shared" si="15"/>
        <v>0</v>
      </c>
      <c r="L168" s="243">
        <v>14395</v>
      </c>
      <c r="M168" s="243">
        <f>ROUND(F168*I168/G168,0)</f>
        <v>0</v>
      </c>
      <c r="N168" s="243">
        <v>262</v>
      </c>
      <c r="O168" s="243">
        <v>7.71</v>
      </c>
      <c r="P168" s="243"/>
      <c r="Q168" s="243"/>
      <c r="R168" s="243"/>
      <c r="S168" s="242">
        <f t="shared" si="16"/>
        <v>0</v>
      </c>
      <c r="T168" s="243">
        <v>4565</v>
      </c>
      <c r="U168" s="241">
        <f t="shared" si="20"/>
        <v>0</v>
      </c>
      <c r="V168" s="243"/>
      <c r="W168" s="293"/>
      <c r="X168" s="163"/>
      <c r="Y168" s="163"/>
      <c r="Z168" s="51">
        <v>1005</v>
      </c>
    </row>
    <row r="169" spans="1:26" ht="63.75" customHeight="1">
      <c r="A169" s="360"/>
      <c r="B169" s="366"/>
      <c r="C169" s="49" t="s">
        <v>216</v>
      </c>
      <c r="D169" s="50" t="s">
        <v>217</v>
      </c>
      <c r="E169" s="208" t="s">
        <v>215</v>
      </c>
      <c r="F169" s="243"/>
      <c r="G169" s="243"/>
      <c r="H169" s="243"/>
      <c r="I169" s="243"/>
      <c r="J169" s="243"/>
      <c r="K169" s="242">
        <f t="shared" si="15"/>
        <v>0</v>
      </c>
      <c r="L169" s="243">
        <v>14395</v>
      </c>
      <c r="M169" s="243"/>
      <c r="N169" s="243"/>
      <c r="O169" s="243"/>
      <c r="P169" s="243"/>
      <c r="Q169" s="243"/>
      <c r="R169" s="243"/>
      <c r="S169" s="242">
        <f t="shared" si="16"/>
        <v>0</v>
      </c>
      <c r="T169" s="243">
        <v>4565</v>
      </c>
      <c r="U169" s="241"/>
      <c r="V169" s="243"/>
      <c r="W169" s="293"/>
      <c r="X169" s="163"/>
      <c r="Y169" s="163"/>
      <c r="Z169" s="51">
        <v>66</v>
      </c>
    </row>
    <row r="170" spans="1:26" ht="15.75">
      <c r="A170" s="360"/>
      <c r="B170" s="354" t="s">
        <v>5</v>
      </c>
      <c r="C170" s="354"/>
      <c r="D170" s="354"/>
      <c r="E170" s="354"/>
      <c r="F170" s="243"/>
      <c r="G170" s="243"/>
      <c r="H170" s="243"/>
      <c r="I170" s="243">
        <f>I169+I168+I167+I166+I165+I164</f>
        <v>27</v>
      </c>
      <c r="J170" s="243">
        <f>J169+J168+J167+J166+J165+J164</f>
        <v>1102</v>
      </c>
      <c r="K170" s="242">
        <f t="shared" si="15"/>
        <v>18.7565126780132</v>
      </c>
      <c r="L170" s="243">
        <v>14395</v>
      </c>
      <c r="M170" s="243"/>
      <c r="N170" s="243"/>
      <c r="O170" s="243"/>
      <c r="P170" s="243"/>
      <c r="Q170" s="243">
        <f>Q169+Q168+Q167+Q166+Q165+Q164</f>
        <v>0</v>
      </c>
      <c r="R170" s="243">
        <f>R169+R168+R167+R166+R165+R164</f>
        <v>0</v>
      </c>
      <c r="S170" s="242">
        <f t="shared" si="16"/>
        <v>0</v>
      </c>
      <c r="T170" s="243">
        <v>4565</v>
      </c>
      <c r="U170" s="241"/>
      <c r="V170" s="243">
        <v>27</v>
      </c>
      <c r="W170" s="293">
        <v>1102</v>
      </c>
      <c r="X170" s="163"/>
      <c r="Y170" s="163"/>
      <c r="Z170" s="51">
        <v>44</v>
      </c>
    </row>
    <row r="171" spans="1:26" ht="25.5" customHeight="1">
      <c r="A171" s="360" t="s">
        <v>53</v>
      </c>
      <c r="B171" s="365" t="s">
        <v>259</v>
      </c>
      <c r="C171" s="49" t="s">
        <v>166</v>
      </c>
      <c r="D171" s="50" t="s">
        <v>167</v>
      </c>
      <c r="E171" s="208" t="s">
        <v>168</v>
      </c>
      <c r="F171" s="243">
        <v>201.57</v>
      </c>
      <c r="G171" s="243">
        <v>9.91</v>
      </c>
      <c r="H171" s="241"/>
      <c r="I171" s="241">
        <v>63</v>
      </c>
      <c r="J171" s="241">
        <v>1700</v>
      </c>
      <c r="K171" s="242">
        <f t="shared" si="15"/>
        <v>31.25310050600258</v>
      </c>
      <c r="L171" s="243">
        <v>20158</v>
      </c>
      <c r="M171" s="243">
        <f>ROUND(F171*I171/G171,0)</f>
        <v>1281</v>
      </c>
      <c r="N171" s="243">
        <v>201.57</v>
      </c>
      <c r="O171" s="243">
        <v>9.91</v>
      </c>
      <c r="P171" s="241"/>
      <c r="Q171" s="241"/>
      <c r="R171" s="241"/>
      <c r="S171" s="242">
        <f t="shared" si="16"/>
        <v>0</v>
      </c>
      <c r="T171" s="243">
        <v>5442</v>
      </c>
      <c r="U171" s="241">
        <f>ROUND(Q171*N171/O171,)</f>
        <v>0</v>
      </c>
      <c r="V171" s="241">
        <v>63</v>
      </c>
      <c r="W171" s="291">
        <v>1700</v>
      </c>
      <c r="X171" s="163"/>
      <c r="Y171" s="163"/>
      <c r="Z171" s="51">
        <v>0</v>
      </c>
    </row>
    <row r="172" spans="1:26" ht="51">
      <c r="A172" s="360"/>
      <c r="B172" s="366"/>
      <c r="C172" s="49" t="s">
        <v>216</v>
      </c>
      <c r="D172" s="50" t="s">
        <v>217</v>
      </c>
      <c r="E172" s="208" t="s">
        <v>215</v>
      </c>
      <c r="F172" s="243">
        <v>84.5</v>
      </c>
      <c r="G172" s="243">
        <v>4.02</v>
      </c>
      <c r="H172" s="241"/>
      <c r="I172" s="241">
        <v>2</v>
      </c>
      <c r="J172" s="241">
        <v>100</v>
      </c>
      <c r="K172" s="242">
        <f t="shared" si="15"/>
        <v>0.9921619208254787</v>
      </c>
      <c r="L172" s="243">
        <v>20158</v>
      </c>
      <c r="M172" s="243">
        <f>ROUND(F172*I172/G172,0)</f>
        <v>42</v>
      </c>
      <c r="N172" s="243">
        <v>84.5</v>
      </c>
      <c r="O172" s="243">
        <v>4.02</v>
      </c>
      <c r="P172" s="241"/>
      <c r="Q172" s="241"/>
      <c r="R172" s="241"/>
      <c r="S172" s="242">
        <f t="shared" si="16"/>
        <v>0</v>
      </c>
      <c r="T172" s="243">
        <v>5442</v>
      </c>
      <c r="U172" s="241">
        <f>ROUND(Q172*N172/O172,)</f>
        <v>0</v>
      </c>
      <c r="V172" s="241">
        <v>2</v>
      </c>
      <c r="W172" s="291">
        <v>100</v>
      </c>
      <c r="X172" s="163"/>
      <c r="Y172" s="163"/>
      <c r="Z172" s="60">
        <f>Z171+Z170+Z169+Z168+Z167+Z166</f>
        <v>1282</v>
      </c>
    </row>
    <row r="173" spans="1:26" ht="15" customHeight="1">
      <c r="A173" s="360"/>
      <c r="B173" s="354" t="s">
        <v>5</v>
      </c>
      <c r="C173" s="354"/>
      <c r="D173" s="354"/>
      <c r="E173" s="354"/>
      <c r="F173" s="243"/>
      <c r="G173" s="243"/>
      <c r="H173" s="243"/>
      <c r="I173" s="243">
        <f>I172+I171</f>
        <v>65</v>
      </c>
      <c r="J173" s="243">
        <f>J172+J171</f>
        <v>1800</v>
      </c>
      <c r="K173" s="242">
        <f t="shared" si="15"/>
        <v>32.245262426828056</v>
      </c>
      <c r="L173" s="243">
        <v>20158</v>
      </c>
      <c r="M173" s="243"/>
      <c r="N173" s="243"/>
      <c r="O173" s="243"/>
      <c r="P173" s="243"/>
      <c r="Q173" s="243">
        <f>Q172+Q171</f>
        <v>0</v>
      </c>
      <c r="R173" s="243">
        <f>R172+R171</f>
        <v>0</v>
      </c>
      <c r="S173" s="242">
        <f t="shared" si="16"/>
        <v>0</v>
      </c>
      <c r="T173" s="243">
        <v>5442</v>
      </c>
      <c r="U173" s="241"/>
      <c r="V173" s="243">
        <v>65</v>
      </c>
      <c r="W173" s="301">
        <v>1800</v>
      </c>
      <c r="X173" s="163"/>
      <c r="Y173" s="163"/>
      <c r="Z173" s="51">
        <v>1700</v>
      </c>
    </row>
    <row r="174" spans="1:26" ht="25.5">
      <c r="A174" s="360" t="s">
        <v>54</v>
      </c>
      <c r="B174" s="132" t="s">
        <v>260</v>
      </c>
      <c r="C174" s="49" t="s">
        <v>166</v>
      </c>
      <c r="D174" s="50" t="s">
        <v>167</v>
      </c>
      <c r="E174" s="208" t="s">
        <v>168</v>
      </c>
      <c r="F174" s="243">
        <v>261.74</v>
      </c>
      <c r="G174" s="243">
        <v>10.12</v>
      </c>
      <c r="H174" s="241">
        <v>1</v>
      </c>
      <c r="I174" s="241">
        <v>30</v>
      </c>
      <c r="J174" s="241">
        <v>983</v>
      </c>
      <c r="K174" s="242">
        <f t="shared" si="15"/>
        <v>27.374760470845878</v>
      </c>
      <c r="L174" s="243">
        <v>10959</v>
      </c>
      <c r="M174" s="243">
        <f>ROUND(F174*I174/G174,0)</f>
        <v>776</v>
      </c>
      <c r="N174" s="241"/>
      <c r="O174" s="241"/>
      <c r="P174" s="241"/>
      <c r="Q174" s="241"/>
      <c r="R174" s="241"/>
      <c r="S174" s="242">
        <f t="shared" si="16"/>
        <v>0</v>
      </c>
      <c r="T174" s="243">
        <v>3376</v>
      </c>
      <c r="U174" s="241"/>
      <c r="V174" s="241">
        <v>30</v>
      </c>
      <c r="W174" s="291">
        <v>983</v>
      </c>
      <c r="X174" s="163"/>
      <c r="Y174" s="163"/>
      <c r="Z174" s="51">
        <v>100</v>
      </c>
    </row>
    <row r="175" spans="1:26" ht="15" customHeight="1">
      <c r="A175" s="360"/>
      <c r="B175" s="354" t="s">
        <v>5</v>
      </c>
      <c r="C175" s="354"/>
      <c r="D175" s="354"/>
      <c r="E175" s="354"/>
      <c r="F175" s="243"/>
      <c r="G175" s="243"/>
      <c r="H175" s="243"/>
      <c r="I175" s="243">
        <f>I174</f>
        <v>30</v>
      </c>
      <c r="J175" s="243">
        <f>J174</f>
        <v>983</v>
      </c>
      <c r="K175" s="242">
        <f t="shared" si="15"/>
        <v>27.374760470845878</v>
      </c>
      <c r="L175" s="243">
        <v>10959</v>
      </c>
      <c r="M175" s="243"/>
      <c r="N175" s="243"/>
      <c r="O175" s="243"/>
      <c r="P175" s="243"/>
      <c r="Q175" s="243">
        <f>Q174</f>
        <v>0</v>
      </c>
      <c r="R175" s="243">
        <f>R174</f>
        <v>0</v>
      </c>
      <c r="S175" s="242">
        <f t="shared" si="16"/>
        <v>0</v>
      </c>
      <c r="T175" s="243">
        <v>3376</v>
      </c>
      <c r="U175" s="241"/>
      <c r="V175" s="243">
        <v>30</v>
      </c>
      <c r="W175" s="301">
        <v>983</v>
      </c>
      <c r="X175" s="163"/>
      <c r="Y175" s="163"/>
      <c r="Z175" s="60">
        <f>Z174+Z173</f>
        <v>1800</v>
      </c>
    </row>
    <row r="176" spans="1:26" ht="25.5">
      <c r="A176" s="360" t="s">
        <v>55</v>
      </c>
      <c r="B176" s="399" t="s">
        <v>261</v>
      </c>
      <c r="C176" s="49" t="s">
        <v>3</v>
      </c>
      <c r="D176" s="50" t="s">
        <v>162</v>
      </c>
      <c r="E176" s="208" t="s">
        <v>163</v>
      </c>
      <c r="F176" s="264">
        <v>247.8</v>
      </c>
      <c r="G176" s="264">
        <v>9.87</v>
      </c>
      <c r="H176" s="243"/>
      <c r="I176" s="243"/>
      <c r="J176" s="243"/>
      <c r="K176" s="242">
        <f t="shared" si="15"/>
        <v>0</v>
      </c>
      <c r="L176" s="243">
        <v>6008</v>
      </c>
      <c r="M176" s="243">
        <f>ROUND(F176*I176/G176,0)</f>
        <v>0</v>
      </c>
      <c r="N176" s="264">
        <v>247.8</v>
      </c>
      <c r="O176" s="264">
        <v>9.87</v>
      </c>
      <c r="P176" s="243"/>
      <c r="Q176" s="243"/>
      <c r="R176" s="243"/>
      <c r="S176" s="242">
        <f t="shared" si="16"/>
        <v>0</v>
      </c>
      <c r="T176" s="243">
        <v>1601</v>
      </c>
      <c r="U176" s="241">
        <f>ROUND(Q176*N176/O176,)</f>
        <v>0</v>
      </c>
      <c r="V176" s="243"/>
      <c r="W176" s="293"/>
      <c r="X176" s="163"/>
      <c r="Y176" s="163"/>
      <c r="Z176" s="51">
        <v>983</v>
      </c>
    </row>
    <row r="177" spans="1:26" ht="38.25" customHeight="1">
      <c r="A177" s="360"/>
      <c r="B177" s="400"/>
      <c r="C177" s="49" t="s">
        <v>178</v>
      </c>
      <c r="D177" s="50" t="s">
        <v>179</v>
      </c>
      <c r="E177" s="208" t="s">
        <v>180</v>
      </c>
      <c r="F177" s="264">
        <v>330</v>
      </c>
      <c r="G177" s="264">
        <v>7.81</v>
      </c>
      <c r="H177" s="243"/>
      <c r="I177" s="243"/>
      <c r="J177" s="243"/>
      <c r="K177" s="242">
        <f t="shared" si="15"/>
        <v>0</v>
      </c>
      <c r="L177" s="243">
        <v>6008</v>
      </c>
      <c r="M177" s="243">
        <f>ROUND(F177*I177/G177,0)</f>
        <v>0</v>
      </c>
      <c r="N177" s="264">
        <v>330</v>
      </c>
      <c r="O177" s="264">
        <v>7.81</v>
      </c>
      <c r="P177" s="243"/>
      <c r="Q177" s="243"/>
      <c r="R177" s="243"/>
      <c r="S177" s="242">
        <f t="shared" si="16"/>
        <v>0</v>
      </c>
      <c r="T177" s="243">
        <v>1601</v>
      </c>
      <c r="U177" s="241">
        <f>ROUND(Q177*N177/O177,)</f>
        <v>0</v>
      </c>
      <c r="V177" s="243"/>
      <c r="W177" s="293"/>
      <c r="X177" s="163"/>
      <c r="Y177" s="163"/>
      <c r="Z177" s="60">
        <f>Z176</f>
        <v>983</v>
      </c>
    </row>
    <row r="178" spans="1:26" ht="25.5">
      <c r="A178" s="360"/>
      <c r="B178" s="401"/>
      <c r="C178" s="49" t="s">
        <v>166</v>
      </c>
      <c r="D178" s="50" t="s">
        <v>167</v>
      </c>
      <c r="E178" s="208" t="s">
        <v>168</v>
      </c>
      <c r="F178" s="264">
        <v>237.7</v>
      </c>
      <c r="G178" s="264">
        <v>8.74</v>
      </c>
      <c r="H178" s="243"/>
      <c r="I178" s="243"/>
      <c r="J178" s="243"/>
      <c r="K178" s="242">
        <f t="shared" si="15"/>
        <v>0</v>
      </c>
      <c r="L178" s="243">
        <v>6008</v>
      </c>
      <c r="M178" s="243">
        <f>ROUND(F178*I178/G178,0)</f>
        <v>0</v>
      </c>
      <c r="N178" s="264">
        <v>237.7</v>
      </c>
      <c r="O178" s="264">
        <v>8.74</v>
      </c>
      <c r="P178" s="243"/>
      <c r="Q178" s="243"/>
      <c r="R178" s="243"/>
      <c r="S178" s="242">
        <f t="shared" si="16"/>
        <v>0</v>
      </c>
      <c r="T178" s="243">
        <v>1601</v>
      </c>
      <c r="U178" s="241">
        <f>ROUND(Q178*N178/O178,)</f>
        <v>0</v>
      </c>
      <c r="V178" s="243"/>
      <c r="W178" s="293"/>
      <c r="X178" s="163"/>
      <c r="Y178" s="163"/>
      <c r="Z178" s="51">
        <v>145</v>
      </c>
    </row>
    <row r="179" spans="1:26" ht="15" customHeight="1">
      <c r="A179" s="360"/>
      <c r="B179" s="354" t="s">
        <v>5</v>
      </c>
      <c r="C179" s="354"/>
      <c r="D179" s="354"/>
      <c r="E179" s="354"/>
      <c r="F179" s="243"/>
      <c r="G179" s="243"/>
      <c r="H179" s="243"/>
      <c r="I179" s="243"/>
      <c r="J179" s="243"/>
      <c r="K179" s="242">
        <f t="shared" si="15"/>
        <v>0</v>
      </c>
      <c r="L179" s="243">
        <v>6008</v>
      </c>
      <c r="M179" s="243"/>
      <c r="N179" s="243"/>
      <c r="O179" s="243"/>
      <c r="P179" s="243"/>
      <c r="Q179" s="243"/>
      <c r="R179" s="243"/>
      <c r="S179" s="242">
        <f t="shared" si="16"/>
        <v>0</v>
      </c>
      <c r="T179" s="243">
        <v>1601</v>
      </c>
      <c r="U179" s="241"/>
      <c r="V179" s="243"/>
      <c r="W179" s="293"/>
      <c r="X179" s="163"/>
      <c r="Y179" s="163"/>
      <c r="Z179" s="51">
        <v>85</v>
      </c>
    </row>
    <row r="180" spans="1:26" ht="25.5">
      <c r="A180" s="360" t="s">
        <v>56</v>
      </c>
      <c r="B180" s="365" t="s">
        <v>262</v>
      </c>
      <c r="C180" s="49" t="s">
        <v>3</v>
      </c>
      <c r="D180" s="50" t="s">
        <v>162</v>
      </c>
      <c r="E180" s="208" t="s">
        <v>163</v>
      </c>
      <c r="F180" s="243">
        <v>305.54</v>
      </c>
      <c r="G180" s="243">
        <v>10.35</v>
      </c>
      <c r="H180" s="243"/>
      <c r="I180" s="243"/>
      <c r="J180" s="243"/>
      <c r="K180" s="242">
        <f t="shared" si="15"/>
        <v>0</v>
      </c>
      <c r="L180" s="243">
        <v>9093</v>
      </c>
      <c r="M180" s="243">
        <f>ROUND(F180*I180/G180,0)</f>
        <v>0</v>
      </c>
      <c r="N180" s="243"/>
      <c r="O180" s="243"/>
      <c r="P180" s="243"/>
      <c r="Q180" s="243"/>
      <c r="R180" s="243"/>
      <c r="S180" s="242">
        <f t="shared" si="16"/>
        <v>0</v>
      </c>
      <c r="T180" s="243">
        <v>2758</v>
      </c>
      <c r="U180" s="241"/>
      <c r="V180" s="243"/>
      <c r="W180" s="293"/>
      <c r="X180" s="163"/>
      <c r="Y180" s="163"/>
      <c r="Z180" s="51">
        <v>330</v>
      </c>
    </row>
    <row r="181" spans="1:26" ht="38.25" customHeight="1">
      <c r="A181" s="360"/>
      <c r="B181" s="362"/>
      <c r="C181" s="49" t="s">
        <v>178</v>
      </c>
      <c r="D181" s="50" t="s">
        <v>179</v>
      </c>
      <c r="E181" s="208" t="s">
        <v>180</v>
      </c>
      <c r="F181" s="243">
        <v>318</v>
      </c>
      <c r="G181" s="243">
        <v>8.6</v>
      </c>
      <c r="H181" s="243"/>
      <c r="I181" s="243"/>
      <c r="J181" s="243"/>
      <c r="K181" s="242">
        <f t="shared" si="15"/>
        <v>0</v>
      </c>
      <c r="L181" s="243">
        <v>9093</v>
      </c>
      <c r="M181" s="243">
        <f>ROUND(F181*I181/G181,0)</f>
        <v>0</v>
      </c>
      <c r="N181" s="243"/>
      <c r="O181" s="243"/>
      <c r="P181" s="243"/>
      <c r="Q181" s="243"/>
      <c r="R181" s="243"/>
      <c r="S181" s="242">
        <f t="shared" si="16"/>
        <v>0</v>
      </c>
      <c r="T181" s="243">
        <v>2758</v>
      </c>
      <c r="U181" s="241"/>
      <c r="V181" s="243"/>
      <c r="W181" s="293"/>
      <c r="X181" s="163"/>
      <c r="Y181" s="163"/>
      <c r="Z181" s="60">
        <f>Z180+Z179+Z178</f>
        <v>560</v>
      </c>
    </row>
    <row r="182" spans="1:26" ht="25.5">
      <c r="A182" s="360"/>
      <c r="B182" s="362"/>
      <c r="C182" s="49" t="s">
        <v>166</v>
      </c>
      <c r="D182" s="50" t="s">
        <v>167</v>
      </c>
      <c r="E182" s="208" t="s">
        <v>168</v>
      </c>
      <c r="F182" s="243">
        <v>330</v>
      </c>
      <c r="G182" s="243">
        <v>10.1</v>
      </c>
      <c r="H182" s="243"/>
      <c r="I182" s="243"/>
      <c r="J182" s="243"/>
      <c r="K182" s="242">
        <f aca="true" t="shared" si="21" ref="K182:K213">I182/L182*10000</f>
        <v>0</v>
      </c>
      <c r="L182" s="243">
        <v>9093</v>
      </c>
      <c r="M182" s="243">
        <f>ROUND(F182*I182/G182,0)</f>
        <v>0</v>
      </c>
      <c r="N182" s="243"/>
      <c r="O182" s="243"/>
      <c r="P182" s="243"/>
      <c r="Q182" s="243"/>
      <c r="R182" s="243"/>
      <c r="S182" s="242">
        <f t="shared" si="16"/>
        <v>0</v>
      </c>
      <c r="T182" s="243">
        <v>2758</v>
      </c>
      <c r="U182" s="241"/>
      <c r="V182" s="243"/>
      <c r="W182" s="293"/>
      <c r="X182" s="163"/>
      <c r="Y182" s="163"/>
      <c r="Z182" s="51">
        <v>172</v>
      </c>
    </row>
    <row r="183" spans="1:26" ht="25.5" customHeight="1">
      <c r="A183" s="360"/>
      <c r="B183" s="362"/>
      <c r="C183" s="49" t="s">
        <v>219</v>
      </c>
      <c r="D183" s="50" t="s">
        <v>220</v>
      </c>
      <c r="E183" s="208" t="s">
        <v>221</v>
      </c>
      <c r="F183" s="243">
        <v>359.15</v>
      </c>
      <c r="G183" s="243">
        <v>10.63</v>
      </c>
      <c r="H183" s="243"/>
      <c r="I183" s="243"/>
      <c r="J183" s="243"/>
      <c r="K183" s="242">
        <f t="shared" si="21"/>
        <v>0</v>
      </c>
      <c r="L183" s="243">
        <v>9093</v>
      </c>
      <c r="M183" s="243">
        <f>ROUND(F183*I183/G183,0)</f>
        <v>0</v>
      </c>
      <c r="N183" s="243"/>
      <c r="O183" s="243"/>
      <c r="P183" s="243"/>
      <c r="Q183" s="243"/>
      <c r="R183" s="243"/>
      <c r="S183" s="242">
        <f t="shared" si="16"/>
        <v>0</v>
      </c>
      <c r="T183" s="243">
        <v>2758</v>
      </c>
      <c r="U183" s="241" t="e">
        <f>ROUND(Q183*N183/O183,)</f>
        <v>#DIV/0!</v>
      </c>
      <c r="V183" s="243"/>
      <c r="W183" s="293"/>
      <c r="X183" s="163"/>
      <c r="Y183" s="163"/>
      <c r="Z183" s="51">
        <v>195</v>
      </c>
    </row>
    <row r="184" spans="1:26" ht="114.75">
      <c r="A184" s="360"/>
      <c r="B184" s="362"/>
      <c r="C184" s="49" t="s">
        <v>187</v>
      </c>
      <c r="D184" s="50" t="s">
        <v>188</v>
      </c>
      <c r="E184" s="208" t="s">
        <v>215</v>
      </c>
      <c r="F184" s="243">
        <v>330.5</v>
      </c>
      <c r="G184" s="243">
        <v>8.01</v>
      </c>
      <c r="H184" s="243"/>
      <c r="I184" s="243"/>
      <c r="J184" s="243"/>
      <c r="K184" s="242">
        <f t="shared" si="21"/>
        <v>0</v>
      </c>
      <c r="L184" s="243">
        <v>9093</v>
      </c>
      <c r="M184" s="243">
        <f>ROUND(F184*I184/G184,0)</f>
        <v>0</v>
      </c>
      <c r="N184" s="243">
        <v>308</v>
      </c>
      <c r="O184" s="243">
        <v>6.6</v>
      </c>
      <c r="P184" s="243"/>
      <c r="Q184" s="243"/>
      <c r="R184" s="243"/>
      <c r="S184" s="242">
        <f t="shared" si="16"/>
        <v>0</v>
      </c>
      <c r="T184" s="243">
        <v>2758</v>
      </c>
      <c r="U184" s="241">
        <f>ROUND(Q184*N184/O184,)</f>
        <v>0</v>
      </c>
      <c r="V184" s="243"/>
      <c r="W184" s="293"/>
      <c r="X184" s="163"/>
      <c r="Y184" s="163"/>
      <c r="Z184" s="51">
        <v>236</v>
      </c>
    </row>
    <row r="185" spans="1:26" ht="63.75" customHeight="1">
      <c r="A185" s="360"/>
      <c r="B185" s="366"/>
      <c r="C185" s="49" t="s">
        <v>216</v>
      </c>
      <c r="D185" s="50" t="s">
        <v>217</v>
      </c>
      <c r="E185" s="208" t="s">
        <v>215</v>
      </c>
      <c r="F185" s="243"/>
      <c r="G185" s="243"/>
      <c r="H185" s="243"/>
      <c r="I185" s="243"/>
      <c r="J185" s="243"/>
      <c r="K185" s="242">
        <f t="shared" si="21"/>
        <v>0</v>
      </c>
      <c r="L185" s="243">
        <v>9093</v>
      </c>
      <c r="M185" s="243"/>
      <c r="N185" s="243"/>
      <c r="O185" s="243"/>
      <c r="P185" s="243"/>
      <c r="Q185" s="243"/>
      <c r="R185" s="243"/>
      <c r="S185" s="242">
        <f aca="true" t="shared" si="22" ref="S185:S216">Q185/T185*10000</f>
        <v>0</v>
      </c>
      <c r="T185" s="243">
        <v>2758</v>
      </c>
      <c r="U185" s="241"/>
      <c r="V185" s="243"/>
      <c r="W185" s="293"/>
      <c r="X185" s="163"/>
      <c r="Y185" s="163"/>
      <c r="Z185" s="51">
        <v>78</v>
      </c>
    </row>
    <row r="186" spans="1:26" ht="15.75">
      <c r="A186" s="360"/>
      <c r="B186" s="354" t="s">
        <v>5</v>
      </c>
      <c r="C186" s="354"/>
      <c r="D186" s="354"/>
      <c r="E186" s="354"/>
      <c r="F186" s="243"/>
      <c r="G186" s="243"/>
      <c r="H186" s="243"/>
      <c r="I186" s="243"/>
      <c r="J186" s="243"/>
      <c r="K186" s="242">
        <f t="shared" si="21"/>
        <v>0</v>
      </c>
      <c r="L186" s="243">
        <v>9093</v>
      </c>
      <c r="M186" s="243"/>
      <c r="N186" s="243"/>
      <c r="O186" s="243"/>
      <c r="P186" s="243"/>
      <c r="Q186" s="243"/>
      <c r="R186" s="243"/>
      <c r="S186" s="242">
        <f t="shared" si="22"/>
        <v>0</v>
      </c>
      <c r="T186" s="243">
        <v>2758</v>
      </c>
      <c r="U186" s="241"/>
      <c r="V186" s="243"/>
      <c r="W186" s="293"/>
      <c r="X186" s="163"/>
      <c r="Y186" s="163"/>
      <c r="Z186" s="51">
        <v>104</v>
      </c>
    </row>
    <row r="187" spans="1:26" ht="25.5" customHeight="1">
      <c r="A187" s="360" t="s">
        <v>57</v>
      </c>
      <c r="B187" s="380" t="s">
        <v>263</v>
      </c>
      <c r="C187" s="49" t="s">
        <v>3</v>
      </c>
      <c r="D187" s="50" t="s">
        <v>162</v>
      </c>
      <c r="E187" s="208" t="s">
        <v>163</v>
      </c>
      <c r="F187" s="243">
        <v>335.2</v>
      </c>
      <c r="G187" s="243">
        <v>9.13</v>
      </c>
      <c r="H187" s="243"/>
      <c r="I187" s="243"/>
      <c r="J187" s="243"/>
      <c r="K187" s="242">
        <f t="shared" si="21"/>
        <v>0</v>
      </c>
      <c r="L187" s="269">
        <v>53339</v>
      </c>
      <c r="M187" s="243">
        <f>ROUND(F187*I187/G187,0)</f>
        <v>0</v>
      </c>
      <c r="N187" s="243">
        <v>335.2</v>
      </c>
      <c r="O187" s="243">
        <v>9.13</v>
      </c>
      <c r="P187" s="243"/>
      <c r="Q187" s="243"/>
      <c r="R187" s="243"/>
      <c r="S187" s="242">
        <f t="shared" si="22"/>
        <v>0</v>
      </c>
      <c r="T187" s="269">
        <v>18640</v>
      </c>
      <c r="U187" s="241">
        <f>ROUND(Q187*N187/O187,)</f>
        <v>0</v>
      </c>
      <c r="V187" s="243"/>
      <c r="W187" s="293"/>
      <c r="X187" s="163"/>
      <c r="Y187" s="163"/>
      <c r="Z187" s="51">
        <v>0</v>
      </c>
    </row>
    <row r="188" spans="1:26" ht="38.25">
      <c r="A188" s="360"/>
      <c r="B188" s="381"/>
      <c r="C188" s="49" t="s">
        <v>178</v>
      </c>
      <c r="D188" s="50" t="s">
        <v>179</v>
      </c>
      <c r="E188" s="208" t="s">
        <v>180</v>
      </c>
      <c r="F188" s="243">
        <v>318</v>
      </c>
      <c r="G188" s="243">
        <v>8.6</v>
      </c>
      <c r="H188" s="243"/>
      <c r="I188" s="243"/>
      <c r="J188" s="243"/>
      <c r="K188" s="242">
        <f t="shared" si="21"/>
        <v>0</v>
      </c>
      <c r="L188" s="269">
        <v>53339</v>
      </c>
      <c r="M188" s="243">
        <f>ROUND(F188*I188/G188,0)</f>
        <v>0</v>
      </c>
      <c r="N188" s="243">
        <v>318</v>
      </c>
      <c r="O188" s="243">
        <v>8.6</v>
      </c>
      <c r="P188" s="243"/>
      <c r="Q188" s="243"/>
      <c r="R188" s="243"/>
      <c r="S188" s="242">
        <f t="shared" si="22"/>
        <v>0</v>
      </c>
      <c r="T188" s="269">
        <v>18640</v>
      </c>
      <c r="U188" s="241">
        <f>ROUND(Q188*N188/O188,)</f>
        <v>0</v>
      </c>
      <c r="V188" s="243"/>
      <c r="W188" s="293"/>
      <c r="X188" s="163"/>
      <c r="Y188" s="163"/>
      <c r="Z188" s="60">
        <f>Z187+Z186+Z185+Z184+Z183+Z182</f>
        <v>785</v>
      </c>
    </row>
    <row r="189" spans="1:26" ht="25.5" customHeight="1">
      <c r="A189" s="360"/>
      <c r="B189" s="381"/>
      <c r="C189" s="49" t="s">
        <v>166</v>
      </c>
      <c r="D189" s="50" t="s">
        <v>167</v>
      </c>
      <c r="E189" s="208" t="s">
        <v>168</v>
      </c>
      <c r="F189" s="243">
        <v>165.26</v>
      </c>
      <c r="G189" s="243">
        <v>10.36</v>
      </c>
      <c r="H189" s="241">
        <v>1</v>
      </c>
      <c r="I189" s="241">
        <v>28</v>
      </c>
      <c r="J189" s="270">
        <v>942.5742574257426</v>
      </c>
      <c r="K189" s="242">
        <f t="shared" si="21"/>
        <v>5.249442246761281</v>
      </c>
      <c r="L189" s="269">
        <v>53339</v>
      </c>
      <c r="M189" s="243">
        <f>ROUND(F189*I189/G189,0)</f>
        <v>447</v>
      </c>
      <c r="N189" s="243">
        <v>165.26</v>
      </c>
      <c r="O189" s="243">
        <v>10.36</v>
      </c>
      <c r="P189" s="241"/>
      <c r="Q189" s="241"/>
      <c r="R189" s="241"/>
      <c r="S189" s="242">
        <f t="shared" si="22"/>
        <v>0</v>
      </c>
      <c r="T189" s="269">
        <v>18640</v>
      </c>
      <c r="U189" s="241">
        <f>ROUND(Q189*N189/O189,)</f>
        <v>0</v>
      </c>
      <c r="V189" s="241">
        <v>28</v>
      </c>
      <c r="W189" s="306">
        <v>942.5742574257426</v>
      </c>
      <c r="X189" s="163"/>
      <c r="Y189" s="163"/>
      <c r="Z189" s="51">
        <v>139</v>
      </c>
    </row>
    <row r="190" spans="1:26" ht="114.75">
      <c r="A190" s="360"/>
      <c r="B190" s="381"/>
      <c r="C190" s="49" t="s">
        <v>187</v>
      </c>
      <c r="D190" s="50" t="s">
        <v>188</v>
      </c>
      <c r="E190" s="208" t="s">
        <v>215</v>
      </c>
      <c r="F190" s="243">
        <v>115</v>
      </c>
      <c r="G190" s="243">
        <v>5.63</v>
      </c>
      <c r="H190" s="243"/>
      <c r="I190" s="243"/>
      <c r="J190" s="243"/>
      <c r="K190" s="242">
        <f t="shared" si="21"/>
        <v>0</v>
      </c>
      <c r="L190" s="269">
        <v>53339</v>
      </c>
      <c r="M190" s="243">
        <f>ROUND(F190*I190/G190,0)</f>
        <v>0</v>
      </c>
      <c r="N190" s="243">
        <v>115</v>
      </c>
      <c r="O190" s="243">
        <v>5.63</v>
      </c>
      <c r="P190" s="243"/>
      <c r="Q190" s="243"/>
      <c r="R190" s="243"/>
      <c r="S190" s="242">
        <f t="shared" si="22"/>
        <v>0</v>
      </c>
      <c r="T190" s="269">
        <v>18640</v>
      </c>
      <c r="U190" s="241">
        <f>ROUND(Q190*N190/O190,)</f>
        <v>0</v>
      </c>
      <c r="V190" s="243"/>
      <c r="W190" s="293"/>
      <c r="X190" s="163"/>
      <c r="Y190" s="163"/>
      <c r="Z190" s="51">
        <v>0</v>
      </c>
    </row>
    <row r="191" spans="1:26" ht="63.75" customHeight="1">
      <c r="A191" s="360"/>
      <c r="B191" s="382"/>
      <c r="C191" s="49" t="s">
        <v>216</v>
      </c>
      <c r="D191" s="50" t="s">
        <v>217</v>
      </c>
      <c r="E191" s="208" t="s">
        <v>215</v>
      </c>
      <c r="F191" s="243"/>
      <c r="G191" s="243"/>
      <c r="H191" s="243"/>
      <c r="I191" s="243"/>
      <c r="J191" s="243"/>
      <c r="K191" s="242">
        <f t="shared" si="21"/>
        <v>0</v>
      </c>
      <c r="L191" s="269">
        <v>53339</v>
      </c>
      <c r="M191" s="243"/>
      <c r="N191" s="243"/>
      <c r="O191" s="243"/>
      <c r="P191" s="243"/>
      <c r="Q191" s="243"/>
      <c r="R191" s="243"/>
      <c r="S191" s="242">
        <f t="shared" si="22"/>
        <v>0</v>
      </c>
      <c r="T191" s="269">
        <v>18640</v>
      </c>
      <c r="U191" s="241"/>
      <c r="V191" s="243"/>
      <c r="W191" s="293"/>
      <c r="X191" s="163"/>
      <c r="Y191" s="163"/>
      <c r="Z191" s="51">
        <v>1906</v>
      </c>
    </row>
    <row r="192" spans="1:26" ht="15.75">
      <c r="A192" s="360"/>
      <c r="B192" s="354" t="s">
        <v>5</v>
      </c>
      <c r="C192" s="354"/>
      <c r="D192" s="354"/>
      <c r="E192" s="354"/>
      <c r="F192" s="243"/>
      <c r="G192" s="243"/>
      <c r="H192" s="243"/>
      <c r="I192" s="269">
        <f>I191+I190+I189+I188+I187+I186</f>
        <v>28</v>
      </c>
      <c r="J192" s="269">
        <f>J191+J190+J189+J188+J187+J186</f>
        <v>942.5742574257426</v>
      </c>
      <c r="K192" s="242">
        <f t="shared" si="21"/>
        <v>5.249442246761281</v>
      </c>
      <c r="L192" s="269">
        <v>53339</v>
      </c>
      <c r="M192" s="243"/>
      <c r="N192" s="243"/>
      <c r="O192" s="243"/>
      <c r="P192" s="243"/>
      <c r="Q192" s="269">
        <f>Q191+Q190+Q189+Q188+Q187+Q186</f>
        <v>0</v>
      </c>
      <c r="R192" s="269">
        <f>R191+R190+R189+R188+R187+R186</f>
        <v>0</v>
      </c>
      <c r="S192" s="242">
        <f t="shared" si="22"/>
        <v>0</v>
      </c>
      <c r="T192" s="269">
        <v>18640</v>
      </c>
      <c r="U192" s="241"/>
      <c r="V192" s="269">
        <v>28</v>
      </c>
      <c r="W192" s="290">
        <v>942.5742574257426</v>
      </c>
      <c r="X192" s="163"/>
      <c r="Y192" s="163"/>
      <c r="Z192" s="51">
        <v>254</v>
      </c>
    </row>
    <row r="193" spans="1:26" ht="25.5" customHeight="1">
      <c r="A193" s="360" t="s">
        <v>264</v>
      </c>
      <c r="B193" s="365" t="s">
        <v>265</v>
      </c>
      <c r="C193" s="65" t="s">
        <v>10</v>
      </c>
      <c r="D193" s="66" t="s">
        <v>195</v>
      </c>
      <c r="E193" s="211" t="s">
        <v>11</v>
      </c>
      <c r="F193" s="243"/>
      <c r="G193" s="243"/>
      <c r="H193" s="243"/>
      <c r="I193" s="243"/>
      <c r="J193" s="243"/>
      <c r="K193" s="242">
        <f t="shared" si="21"/>
        <v>0</v>
      </c>
      <c r="L193" s="243">
        <v>27501</v>
      </c>
      <c r="M193" s="243"/>
      <c r="N193" s="243"/>
      <c r="O193" s="243"/>
      <c r="P193" s="243"/>
      <c r="Q193" s="243"/>
      <c r="R193" s="243"/>
      <c r="S193" s="242">
        <f t="shared" si="22"/>
        <v>0</v>
      </c>
      <c r="T193" s="243">
        <v>7879</v>
      </c>
      <c r="U193" s="241"/>
      <c r="V193" s="243"/>
      <c r="W193" s="293"/>
      <c r="X193" s="163"/>
      <c r="Y193" s="163"/>
      <c r="Z193" s="51">
        <v>0</v>
      </c>
    </row>
    <row r="194" spans="1:26" ht="25.5">
      <c r="A194" s="360"/>
      <c r="B194" s="362"/>
      <c r="C194" s="49"/>
      <c r="D194" s="50"/>
      <c r="E194" s="202" t="s">
        <v>38</v>
      </c>
      <c r="F194" s="243"/>
      <c r="G194" s="243"/>
      <c r="H194" s="243"/>
      <c r="I194" s="243"/>
      <c r="J194" s="243"/>
      <c r="K194" s="242">
        <f t="shared" si="21"/>
        <v>0</v>
      </c>
      <c r="L194" s="243">
        <v>27501</v>
      </c>
      <c r="M194" s="243"/>
      <c r="N194" s="243"/>
      <c r="O194" s="243"/>
      <c r="P194" s="243"/>
      <c r="Q194" s="243"/>
      <c r="R194" s="243"/>
      <c r="S194" s="242">
        <f t="shared" si="22"/>
        <v>0</v>
      </c>
      <c r="T194" s="243">
        <v>7879</v>
      </c>
      <c r="U194" s="241"/>
      <c r="V194" s="243"/>
      <c r="W194" s="293"/>
      <c r="X194" s="163"/>
      <c r="Y194" s="163"/>
      <c r="Z194" s="60">
        <f>Z193+Z192+Z191+Z190+Z189</f>
        <v>2299</v>
      </c>
    </row>
    <row r="195" spans="1:26" ht="38.25" customHeight="1">
      <c r="A195" s="360"/>
      <c r="B195" s="362"/>
      <c r="C195" s="49" t="s">
        <v>178</v>
      </c>
      <c r="D195" s="50" t="s">
        <v>179</v>
      </c>
      <c r="E195" s="208" t="s">
        <v>180</v>
      </c>
      <c r="F195" s="241">
        <v>326</v>
      </c>
      <c r="G195" s="241">
        <v>8.6</v>
      </c>
      <c r="H195" s="241"/>
      <c r="I195" s="241"/>
      <c r="J195" s="241"/>
      <c r="K195" s="242">
        <f t="shared" si="21"/>
        <v>0</v>
      </c>
      <c r="L195" s="243">
        <v>27501</v>
      </c>
      <c r="M195" s="243">
        <f>ROUND(F195*I195/G195,0)</f>
        <v>0</v>
      </c>
      <c r="N195" s="241"/>
      <c r="O195" s="241"/>
      <c r="P195" s="241"/>
      <c r="Q195" s="241"/>
      <c r="R195" s="241"/>
      <c r="S195" s="242">
        <f t="shared" si="22"/>
        <v>0</v>
      </c>
      <c r="T195" s="243">
        <v>7879</v>
      </c>
      <c r="U195" s="241"/>
      <c r="V195" s="241">
        <v>0</v>
      </c>
      <c r="W195" s="291">
        <v>0</v>
      </c>
      <c r="X195" s="163"/>
      <c r="Y195" s="163"/>
      <c r="Z195" s="67">
        <v>732</v>
      </c>
    </row>
    <row r="196" spans="1:26" ht="25.5">
      <c r="A196" s="360"/>
      <c r="B196" s="362"/>
      <c r="C196" s="49" t="s">
        <v>166</v>
      </c>
      <c r="D196" s="50" t="s">
        <v>167</v>
      </c>
      <c r="E196" s="208" t="s">
        <v>168</v>
      </c>
      <c r="F196" s="241">
        <v>340</v>
      </c>
      <c r="G196" s="241">
        <v>10.1</v>
      </c>
      <c r="H196" s="241">
        <v>2</v>
      </c>
      <c r="I196" s="241">
        <v>73</v>
      </c>
      <c r="J196" s="241">
        <v>2457</v>
      </c>
      <c r="K196" s="242">
        <f t="shared" si="21"/>
        <v>26.544489291298497</v>
      </c>
      <c r="L196" s="243">
        <v>27501</v>
      </c>
      <c r="M196" s="243">
        <f>ROUND(F196*I196/G196,0)</f>
        <v>2457</v>
      </c>
      <c r="N196" s="241"/>
      <c r="O196" s="241"/>
      <c r="P196" s="241"/>
      <c r="Q196" s="241"/>
      <c r="R196" s="241"/>
      <c r="S196" s="242">
        <f t="shared" si="22"/>
        <v>0</v>
      </c>
      <c r="T196" s="243">
        <v>7879</v>
      </c>
      <c r="U196" s="241"/>
      <c r="V196" s="241">
        <v>73</v>
      </c>
      <c r="W196" s="291">
        <v>2457</v>
      </c>
      <c r="X196" s="163"/>
      <c r="Y196" s="163"/>
      <c r="Z196" s="51">
        <v>632</v>
      </c>
    </row>
    <row r="197" spans="1:26" ht="25.5" customHeight="1">
      <c r="A197" s="360"/>
      <c r="B197" s="362"/>
      <c r="C197" s="49" t="s">
        <v>219</v>
      </c>
      <c r="D197" s="50" t="s">
        <v>220</v>
      </c>
      <c r="E197" s="208" t="s">
        <v>221</v>
      </c>
      <c r="F197" s="241">
        <v>329</v>
      </c>
      <c r="G197" s="241">
        <v>8.9</v>
      </c>
      <c r="H197" s="241"/>
      <c r="I197" s="241"/>
      <c r="J197" s="241"/>
      <c r="K197" s="242">
        <f t="shared" si="21"/>
        <v>0</v>
      </c>
      <c r="L197" s="243">
        <v>27501</v>
      </c>
      <c r="M197" s="243">
        <f>ROUND(F197*I197/G197,0)</f>
        <v>0</v>
      </c>
      <c r="N197" s="241"/>
      <c r="O197" s="241"/>
      <c r="P197" s="241"/>
      <c r="Q197" s="241"/>
      <c r="R197" s="241"/>
      <c r="S197" s="242">
        <f t="shared" si="22"/>
        <v>0</v>
      </c>
      <c r="T197" s="243">
        <v>7879</v>
      </c>
      <c r="U197" s="241"/>
      <c r="V197" s="241">
        <v>0</v>
      </c>
      <c r="W197" s="291">
        <v>0</v>
      </c>
      <c r="X197" s="163"/>
      <c r="Y197" s="163"/>
      <c r="Z197" s="51">
        <v>144</v>
      </c>
    </row>
    <row r="198" spans="1:26" ht="38.25" customHeight="1">
      <c r="A198" s="360"/>
      <c r="B198" s="362"/>
      <c r="C198" s="49" t="s">
        <v>187</v>
      </c>
      <c r="D198" s="50" t="s">
        <v>188</v>
      </c>
      <c r="E198" s="208" t="s">
        <v>215</v>
      </c>
      <c r="F198" s="243">
        <v>308</v>
      </c>
      <c r="G198" s="243">
        <v>6.6</v>
      </c>
      <c r="H198" s="243"/>
      <c r="I198" s="243"/>
      <c r="J198" s="243"/>
      <c r="K198" s="242">
        <f t="shared" si="21"/>
        <v>0</v>
      </c>
      <c r="L198" s="243">
        <v>27501</v>
      </c>
      <c r="M198" s="243">
        <f>ROUND(F198*I198/G198,0)</f>
        <v>0</v>
      </c>
      <c r="N198" s="243">
        <v>308</v>
      </c>
      <c r="O198" s="243">
        <v>6.6</v>
      </c>
      <c r="P198" s="243"/>
      <c r="Q198" s="243"/>
      <c r="R198" s="243"/>
      <c r="S198" s="242">
        <f t="shared" si="22"/>
        <v>0</v>
      </c>
      <c r="T198" s="243">
        <v>7879</v>
      </c>
      <c r="U198" s="241">
        <f>ROUND(Q198*N198/O198,)</f>
        <v>0</v>
      </c>
      <c r="V198" s="243"/>
      <c r="W198" s="293"/>
      <c r="X198" s="163"/>
      <c r="Y198" s="163"/>
      <c r="Z198" s="51">
        <v>1588</v>
      </c>
    </row>
    <row r="199" spans="1:26" ht="42" customHeight="1">
      <c r="A199" s="360"/>
      <c r="B199" s="366"/>
      <c r="C199" s="49" t="s">
        <v>216</v>
      </c>
      <c r="D199" s="50" t="s">
        <v>217</v>
      </c>
      <c r="E199" s="208" t="s">
        <v>215</v>
      </c>
      <c r="F199" s="243"/>
      <c r="G199" s="243"/>
      <c r="H199" s="243"/>
      <c r="I199" s="243"/>
      <c r="J199" s="243"/>
      <c r="K199" s="242">
        <f t="shared" si="21"/>
        <v>0</v>
      </c>
      <c r="L199" s="243">
        <v>27501</v>
      </c>
      <c r="M199" s="243"/>
      <c r="N199" s="243"/>
      <c r="O199" s="243"/>
      <c r="P199" s="243"/>
      <c r="Q199" s="243"/>
      <c r="R199" s="243"/>
      <c r="S199" s="242">
        <f t="shared" si="22"/>
        <v>0</v>
      </c>
      <c r="T199" s="243">
        <v>7879</v>
      </c>
      <c r="U199" s="241"/>
      <c r="V199" s="243"/>
      <c r="W199" s="293"/>
      <c r="X199" s="163"/>
      <c r="Y199" s="163"/>
      <c r="Z199" s="51">
        <v>77</v>
      </c>
    </row>
    <row r="200" spans="1:26" ht="15.75">
      <c r="A200" s="360"/>
      <c r="B200" s="354" t="s">
        <v>5</v>
      </c>
      <c r="C200" s="354"/>
      <c r="D200" s="354"/>
      <c r="E200" s="354"/>
      <c r="F200" s="243"/>
      <c r="G200" s="243"/>
      <c r="H200" s="243"/>
      <c r="I200" s="243">
        <f>I199+I198+I197+I196+I195+I193</f>
        <v>73</v>
      </c>
      <c r="J200" s="243">
        <f>J199+J198+J197+J196+J195+J193</f>
        <v>2457</v>
      </c>
      <c r="K200" s="242">
        <f t="shared" si="21"/>
        <v>26.544489291298497</v>
      </c>
      <c r="L200" s="243">
        <v>27501</v>
      </c>
      <c r="M200" s="243"/>
      <c r="N200" s="243"/>
      <c r="O200" s="243"/>
      <c r="P200" s="243"/>
      <c r="Q200" s="243">
        <f>Q199+Q198+Q197+Q196+Q195+Q193</f>
        <v>0</v>
      </c>
      <c r="R200" s="243">
        <f>R199+R198+R197+R196+R195+R193</f>
        <v>0</v>
      </c>
      <c r="S200" s="242">
        <f t="shared" si="22"/>
        <v>0</v>
      </c>
      <c r="T200" s="243">
        <v>7879</v>
      </c>
      <c r="U200" s="241"/>
      <c r="V200" s="243">
        <v>73</v>
      </c>
      <c r="W200" s="293">
        <v>2457</v>
      </c>
      <c r="X200" s="163"/>
      <c r="Y200" s="163"/>
      <c r="Z200" s="51">
        <v>77</v>
      </c>
    </row>
    <row r="201" spans="1:26" ht="25.5" customHeight="1">
      <c r="A201" s="360" t="s">
        <v>58</v>
      </c>
      <c r="B201" s="399" t="s">
        <v>266</v>
      </c>
      <c r="C201" s="49" t="s">
        <v>166</v>
      </c>
      <c r="D201" s="50" t="s">
        <v>167</v>
      </c>
      <c r="E201" s="208" t="s">
        <v>168</v>
      </c>
      <c r="F201" s="243">
        <v>353.52</v>
      </c>
      <c r="G201" s="243">
        <v>10.01</v>
      </c>
      <c r="H201" s="241">
        <v>1</v>
      </c>
      <c r="I201" s="241">
        <v>8</v>
      </c>
      <c r="J201" s="241">
        <v>270</v>
      </c>
      <c r="K201" s="242">
        <f t="shared" si="21"/>
        <v>6.4562989266403035</v>
      </c>
      <c r="L201" s="243">
        <v>12391</v>
      </c>
      <c r="M201" s="243">
        <f>ROUND(F201*I201/G201,0)</f>
        <v>283</v>
      </c>
      <c r="N201" s="243">
        <v>353.52</v>
      </c>
      <c r="O201" s="243">
        <v>10.01</v>
      </c>
      <c r="P201" s="241"/>
      <c r="Q201" s="241"/>
      <c r="R201" s="241"/>
      <c r="S201" s="242">
        <f t="shared" si="22"/>
        <v>0</v>
      </c>
      <c r="T201" s="243">
        <v>3109</v>
      </c>
      <c r="U201" s="241">
        <f>ROUND(Q201*N201/O201,)</f>
        <v>0</v>
      </c>
      <c r="V201" s="241">
        <v>8</v>
      </c>
      <c r="W201" s="291">
        <v>270</v>
      </c>
      <c r="X201" s="163"/>
      <c r="Y201" s="163"/>
      <c r="Z201" s="51">
        <v>0</v>
      </c>
    </row>
    <row r="202" spans="1:26" ht="114.75">
      <c r="A202" s="360"/>
      <c r="B202" s="401"/>
      <c r="C202" s="49" t="s">
        <v>187</v>
      </c>
      <c r="D202" s="50" t="s">
        <v>188</v>
      </c>
      <c r="E202" s="208" t="s">
        <v>215</v>
      </c>
      <c r="F202" s="243">
        <v>323.75</v>
      </c>
      <c r="G202" s="243">
        <v>7.4</v>
      </c>
      <c r="H202" s="243"/>
      <c r="I202" s="243"/>
      <c r="J202" s="243"/>
      <c r="K202" s="242">
        <f t="shared" si="21"/>
        <v>0</v>
      </c>
      <c r="L202" s="243">
        <v>12391</v>
      </c>
      <c r="M202" s="243">
        <f>ROUND(F202*I202/G202,0)</f>
        <v>0</v>
      </c>
      <c r="N202" s="243">
        <v>323.75</v>
      </c>
      <c r="O202" s="243">
        <v>7.4</v>
      </c>
      <c r="P202" s="243"/>
      <c r="Q202" s="243"/>
      <c r="R202" s="243"/>
      <c r="S202" s="242">
        <f t="shared" si="22"/>
        <v>0</v>
      </c>
      <c r="T202" s="243">
        <v>3109</v>
      </c>
      <c r="U202" s="241">
        <f>ROUND(Q202*N202/O202,)</f>
        <v>0</v>
      </c>
      <c r="V202" s="243"/>
      <c r="W202" s="293"/>
      <c r="X202" s="163"/>
      <c r="Y202" s="163"/>
      <c r="Z202" s="60">
        <f>Z201+Z200+Z199+Z198+Z197+Z195</f>
        <v>2618</v>
      </c>
    </row>
    <row r="203" spans="1:26" ht="15" customHeight="1">
      <c r="A203" s="360"/>
      <c r="B203" s="354" t="s">
        <v>5</v>
      </c>
      <c r="C203" s="354"/>
      <c r="D203" s="354"/>
      <c r="E203" s="354"/>
      <c r="F203" s="243"/>
      <c r="G203" s="243"/>
      <c r="H203" s="243"/>
      <c r="I203" s="243">
        <f>I201</f>
        <v>8</v>
      </c>
      <c r="J203" s="243">
        <f>J201</f>
        <v>270</v>
      </c>
      <c r="K203" s="242">
        <f t="shared" si="21"/>
        <v>6.4562989266403035</v>
      </c>
      <c r="L203" s="243">
        <v>12391</v>
      </c>
      <c r="M203" s="243"/>
      <c r="N203" s="243"/>
      <c r="O203" s="243"/>
      <c r="P203" s="243"/>
      <c r="Q203" s="243">
        <f>Q201</f>
        <v>0</v>
      </c>
      <c r="R203" s="243">
        <f>R201</f>
        <v>0</v>
      </c>
      <c r="S203" s="242">
        <f t="shared" si="22"/>
        <v>0</v>
      </c>
      <c r="T203" s="243">
        <v>3109</v>
      </c>
      <c r="U203" s="241"/>
      <c r="V203" s="243">
        <v>8</v>
      </c>
      <c r="W203" s="293">
        <v>270</v>
      </c>
      <c r="X203" s="163"/>
      <c r="Y203" s="163"/>
      <c r="Z203" s="51">
        <v>909</v>
      </c>
    </row>
    <row r="204" spans="1:26" ht="38.25">
      <c r="A204" s="360" t="s">
        <v>9</v>
      </c>
      <c r="B204" s="365" t="s">
        <v>267</v>
      </c>
      <c r="C204" s="49" t="s">
        <v>178</v>
      </c>
      <c r="D204" s="50" t="s">
        <v>179</v>
      </c>
      <c r="E204" s="208" t="s">
        <v>180</v>
      </c>
      <c r="F204" s="243">
        <v>296.6</v>
      </c>
      <c r="G204" s="243">
        <v>8.99</v>
      </c>
      <c r="H204" s="243"/>
      <c r="I204" s="243"/>
      <c r="J204" s="243"/>
      <c r="K204" s="242">
        <f t="shared" si="21"/>
        <v>0</v>
      </c>
      <c r="L204" s="243">
        <v>8515</v>
      </c>
      <c r="M204" s="243">
        <f>ROUND(F204*I204/G204,0)</f>
        <v>0</v>
      </c>
      <c r="N204" s="243">
        <v>296.6</v>
      </c>
      <c r="O204" s="243">
        <v>8.99</v>
      </c>
      <c r="P204" s="243"/>
      <c r="Q204" s="243"/>
      <c r="R204" s="243"/>
      <c r="S204" s="242">
        <f t="shared" si="22"/>
        <v>0</v>
      </c>
      <c r="T204" s="243">
        <v>1968</v>
      </c>
      <c r="U204" s="241">
        <f>ROUND(Q204*N204/O204,)</f>
        <v>0</v>
      </c>
      <c r="V204" s="243"/>
      <c r="W204" s="293"/>
      <c r="X204" s="163"/>
      <c r="Y204" s="163"/>
      <c r="Z204" s="51">
        <v>202</v>
      </c>
    </row>
    <row r="205" spans="1:26" ht="25.5" customHeight="1">
      <c r="A205" s="360"/>
      <c r="B205" s="362"/>
      <c r="C205" s="49" t="s">
        <v>166</v>
      </c>
      <c r="D205" s="50" t="s">
        <v>167</v>
      </c>
      <c r="E205" s="208" t="s">
        <v>168</v>
      </c>
      <c r="F205" s="243">
        <v>365.43</v>
      </c>
      <c r="G205" s="243">
        <v>10.75</v>
      </c>
      <c r="H205" s="241">
        <v>1</v>
      </c>
      <c r="I205" s="241">
        <v>14</v>
      </c>
      <c r="J205" s="241">
        <v>471</v>
      </c>
      <c r="K205" s="242">
        <f t="shared" si="21"/>
        <v>16.44157369348209</v>
      </c>
      <c r="L205" s="243">
        <v>8515</v>
      </c>
      <c r="M205" s="243">
        <f>ROUND(F205*I205/G205,0)</f>
        <v>476</v>
      </c>
      <c r="N205" s="243">
        <v>365.43</v>
      </c>
      <c r="O205" s="243">
        <v>10.75</v>
      </c>
      <c r="P205" s="241"/>
      <c r="Q205" s="241"/>
      <c r="R205" s="241"/>
      <c r="S205" s="242">
        <f t="shared" si="22"/>
        <v>0</v>
      </c>
      <c r="T205" s="243">
        <v>1968</v>
      </c>
      <c r="U205" s="241">
        <f>ROUND(Q205*N205/O205,)</f>
        <v>0</v>
      </c>
      <c r="V205" s="241">
        <v>14</v>
      </c>
      <c r="W205" s="291">
        <v>471</v>
      </c>
      <c r="X205" s="163"/>
      <c r="Y205" s="163"/>
      <c r="Z205" s="60">
        <f>Z204+Z203</f>
        <v>1111</v>
      </c>
    </row>
    <row r="206" spans="1:26" ht="69.75" customHeight="1">
      <c r="A206" s="360"/>
      <c r="B206" s="362"/>
      <c r="C206" s="49" t="s">
        <v>187</v>
      </c>
      <c r="D206" s="50" t="s">
        <v>188</v>
      </c>
      <c r="E206" s="208" t="s">
        <v>215</v>
      </c>
      <c r="F206" s="243">
        <v>203.6</v>
      </c>
      <c r="G206" s="243">
        <v>8.74</v>
      </c>
      <c r="H206" s="243"/>
      <c r="I206" s="243"/>
      <c r="J206" s="243"/>
      <c r="K206" s="242">
        <f t="shared" si="21"/>
        <v>0</v>
      </c>
      <c r="L206" s="243">
        <v>8515</v>
      </c>
      <c r="M206" s="243">
        <f>ROUND(F206*I206/G206,0)</f>
        <v>0</v>
      </c>
      <c r="N206" s="243">
        <v>203.6</v>
      </c>
      <c r="O206" s="243">
        <v>8.74</v>
      </c>
      <c r="P206" s="243"/>
      <c r="Q206" s="243"/>
      <c r="R206" s="243"/>
      <c r="S206" s="242">
        <f t="shared" si="22"/>
        <v>0</v>
      </c>
      <c r="T206" s="243">
        <v>1968</v>
      </c>
      <c r="U206" s="241">
        <f>ROUND(Q206*N206/O206,)</f>
        <v>0</v>
      </c>
      <c r="V206" s="243"/>
      <c r="W206" s="293"/>
      <c r="X206" s="163"/>
      <c r="Y206" s="163"/>
      <c r="Z206" s="51">
        <v>152</v>
      </c>
    </row>
    <row r="207" spans="1:26" ht="39" customHeight="1">
      <c r="A207" s="360"/>
      <c r="B207" s="366"/>
      <c r="C207" s="49" t="s">
        <v>216</v>
      </c>
      <c r="D207" s="50" t="s">
        <v>217</v>
      </c>
      <c r="E207" s="208" t="s">
        <v>215</v>
      </c>
      <c r="F207" s="243"/>
      <c r="G207" s="243"/>
      <c r="H207" s="243"/>
      <c r="I207" s="243"/>
      <c r="J207" s="243"/>
      <c r="K207" s="242">
        <f t="shared" si="21"/>
        <v>0</v>
      </c>
      <c r="L207" s="243">
        <v>8515</v>
      </c>
      <c r="M207" s="243"/>
      <c r="N207" s="243"/>
      <c r="O207" s="243"/>
      <c r="P207" s="243"/>
      <c r="Q207" s="243"/>
      <c r="R207" s="243"/>
      <c r="S207" s="242">
        <f t="shared" si="22"/>
        <v>0</v>
      </c>
      <c r="T207" s="243">
        <v>1968</v>
      </c>
      <c r="U207" s="241"/>
      <c r="V207" s="243"/>
      <c r="W207" s="293"/>
      <c r="X207" s="163"/>
      <c r="Y207" s="163"/>
      <c r="Z207" s="51">
        <v>471</v>
      </c>
    </row>
    <row r="208" spans="1:26" ht="15.75">
      <c r="A208" s="360"/>
      <c r="B208" s="354" t="s">
        <v>5</v>
      </c>
      <c r="C208" s="354"/>
      <c r="D208" s="354"/>
      <c r="E208" s="354"/>
      <c r="F208" s="243"/>
      <c r="G208" s="243"/>
      <c r="H208" s="243"/>
      <c r="I208" s="243">
        <f>I205</f>
        <v>14</v>
      </c>
      <c r="J208" s="243">
        <f>J205</f>
        <v>471</v>
      </c>
      <c r="K208" s="242">
        <f t="shared" si="21"/>
        <v>16.44157369348209</v>
      </c>
      <c r="L208" s="243">
        <v>8515</v>
      </c>
      <c r="M208" s="243"/>
      <c r="N208" s="243"/>
      <c r="O208" s="243"/>
      <c r="P208" s="243"/>
      <c r="Q208" s="243">
        <f>Q205</f>
        <v>0</v>
      </c>
      <c r="R208" s="243">
        <f>R205</f>
        <v>0</v>
      </c>
      <c r="S208" s="242">
        <f t="shared" si="22"/>
        <v>0</v>
      </c>
      <c r="T208" s="243">
        <v>1968</v>
      </c>
      <c r="U208" s="241"/>
      <c r="V208" s="243">
        <v>14</v>
      </c>
      <c r="W208" s="293">
        <v>471</v>
      </c>
      <c r="X208" s="163"/>
      <c r="Y208" s="163"/>
      <c r="Z208" s="51">
        <v>152</v>
      </c>
    </row>
    <row r="209" spans="1:26" ht="25.5" customHeight="1">
      <c r="A209" s="360" t="s">
        <v>59</v>
      </c>
      <c r="B209" s="380" t="s">
        <v>268</v>
      </c>
      <c r="C209" s="49" t="s">
        <v>13</v>
      </c>
      <c r="D209" s="50" t="s">
        <v>200</v>
      </c>
      <c r="E209" s="208" t="s">
        <v>201</v>
      </c>
      <c r="F209" s="243">
        <v>119.04</v>
      </c>
      <c r="G209" s="243">
        <v>8.03</v>
      </c>
      <c r="H209" s="243"/>
      <c r="I209" s="243"/>
      <c r="J209" s="243"/>
      <c r="K209" s="242">
        <f t="shared" si="21"/>
        <v>0</v>
      </c>
      <c r="L209" s="243">
        <v>15764</v>
      </c>
      <c r="M209" s="243">
        <f>ROUND(F209*I209/G209,0)</f>
        <v>0</v>
      </c>
      <c r="N209" s="243">
        <v>119.04</v>
      </c>
      <c r="O209" s="243">
        <v>8.03</v>
      </c>
      <c r="P209" s="243"/>
      <c r="Q209" s="243"/>
      <c r="R209" s="243"/>
      <c r="S209" s="242">
        <f t="shared" si="22"/>
        <v>0</v>
      </c>
      <c r="T209" s="243">
        <v>4297</v>
      </c>
      <c r="U209" s="241">
        <f>ROUND(Q209*N209/O209,)</f>
        <v>0</v>
      </c>
      <c r="V209" s="243"/>
      <c r="W209" s="293"/>
      <c r="X209" s="163"/>
      <c r="Y209" s="163"/>
      <c r="Z209" s="51">
        <v>0</v>
      </c>
    </row>
    <row r="210" spans="1:26" ht="38.25">
      <c r="A210" s="360"/>
      <c r="B210" s="381"/>
      <c r="C210" s="49" t="s">
        <v>178</v>
      </c>
      <c r="D210" s="50" t="s">
        <v>179</v>
      </c>
      <c r="E210" s="208" t="s">
        <v>180</v>
      </c>
      <c r="F210" s="243">
        <v>196.6</v>
      </c>
      <c r="G210" s="243">
        <v>8.55</v>
      </c>
      <c r="H210" s="243"/>
      <c r="I210" s="243"/>
      <c r="J210" s="243"/>
      <c r="K210" s="242">
        <f t="shared" si="21"/>
        <v>0</v>
      </c>
      <c r="L210" s="243">
        <v>15764</v>
      </c>
      <c r="M210" s="243">
        <f>ROUND(F210*I210/G210,0)</f>
        <v>0</v>
      </c>
      <c r="N210" s="243">
        <v>196.6</v>
      </c>
      <c r="O210" s="243">
        <v>8.55</v>
      </c>
      <c r="P210" s="243"/>
      <c r="Q210" s="243"/>
      <c r="R210" s="243"/>
      <c r="S210" s="242">
        <f t="shared" si="22"/>
        <v>0</v>
      </c>
      <c r="T210" s="243">
        <v>4297</v>
      </c>
      <c r="U210" s="241">
        <f>ROUND(Q210*N210/O210,)</f>
        <v>0</v>
      </c>
      <c r="V210" s="243"/>
      <c r="W210" s="293"/>
      <c r="X210" s="163"/>
      <c r="Y210" s="163"/>
      <c r="Z210" s="60">
        <f>Z209+Z208+Z207+Z206</f>
        <v>775</v>
      </c>
    </row>
    <row r="211" spans="1:26" ht="25.5" customHeight="1">
      <c r="A211" s="360"/>
      <c r="B211" s="382"/>
      <c r="C211" s="49" t="s">
        <v>166</v>
      </c>
      <c r="D211" s="50" t="s">
        <v>167</v>
      </c>
      <c r="E211" s="208" t="s">
        <v>168</v>
      </c>
      <c r="F211" s="241">
        <v>275.51</v>
      </c>
      <c r="G211" s="241">
        <v>10.22</v>
      </c>
      <c r="H211" s="241">
        <v>1</v>
      </c>
      <c r="I211" s="241">
        <v>6</v>
      </c>
      <c r="J211" s="241">
        <v>160</v>
      </c>
      <c r="K211" s="242">
        <f t="shared" si="21"/>
        <v>3.806140573458513</v>
      </c>
      <c r="L211" s="243">
        <v>15764</v>
      </c>
      <c r="M211" s="243">
        <f>ROUND(F211*I211/G211,0)</f>
        <v>162</v>
      </c>
      <c r="N211" s="241">
        <v>275.51</v>
      </c>
      <c r="O211" s="241">
        <v>10.22</v>
      </c>
      <c r="P211" s="241"/>
      <c r="Q211" s="241"/>
      <c r="R211" s="241"/>
      <c r="S211" s="242">
        <f t="shared" si="22"/>
        <v>0</v>
      </c>
      <c r="T211" s="243">
        <v>4297</v>
      </c>
      <c r="U211" s="241">
        <f>ROUND(Q211*N211/O211,)</f>
        <v>0</v>
      </c>
      <c r="V211" s="241">
        <v>6</v>
      </c>
      <c r="W211" s="291">
        <v>160</v>
      </c>
      <c r="X211" s="163"/>
      <c r="Y211" s="163"/>
      <c r="Z211" s="51">
        <v>122</v>
      </c>
    </row>
    <row r="212" spans="1:26" ht="15.75">
      <c r="A212" s="360"/>
      <c r="B212" s="354" t="s">
        <v>5</v>
      </c>
      <c r="C212" s="354"/>
      <c r="D212" s="354"/>
      <c r="E212" s="354"/>
      <c r="F212" s="243"/>
      <c r="G212" s="243"/>
      <c r="H212" s="243"/>
      <c r="I212" s="243">
        <f>I211</f>
        <v>6</v>
      </c>
      <c r="J212" s="243">
        <f>J211</f>
        <v>160</v>
      </c>
      <c r="K212" s="242">
        <f t="shared" si="21"/>
        <v>3.806140573458513</v>
      </c>
      <c r="L212" s="243">
        <v>15764</v>
      </c>
      <c r="M212" s="243"/>
      <c r="N212" s="243"/>
      <c r="O212" s="243"/>
      <c r="P212" s="243"/>
      <c r="Q212" s="243">
        <f>Q211</f>
        <v>0</v>
      </c>
      <c r="R212" s="243">
        <f>R211</f>
        <v>0</v>
      </c>
      <c r="S212" s="242">
        <f t="shared" si="22"/>
        <v>0</v>
      </c>
      <c r="T212" s="243">
        <v>4297</v>
      </c>
      <c r="U212" s="241"/>
      <c r="V212" s="243">
        <v>6</v>
      </c>
      <c r="W212" s="293">
        <v>160</v>
      </c>
      <c r="X212" s="163"/>
      <c r="Y212" s="163"/>
      <c r="Z212" s="51">
        <v>168</v>
      </c>
    </row>
    <row r="213" spans="1:26" ht="38.25" customHeight="1">
      <c r="A213" s="360" t="s">
        <v>60</v>
      </c>
      <c r="B213" s="396" t="s">
        <v>269</v>
      </c>
      <c r="C213" s="49" t="s">
        <v>178</v>
      </c>
      <c r="D213" s="50" t="s">
        <v>179</v>
      </c>
      <c r="E213" s="208" t="s">
        <v>180</v>
      </c>
      <c r="F213" s="264">
        <v>316.28</v>
      </c>
      <c r="G213" s="264">
        <v>9.4</v>
      </c>
      <c r="H213" s="243"/>
      <c r="I213" s="243"/>
      <c r="J213" s="243"/>
      <c r="K213" s="242">
        <f t="shared" si="21"/>
        <v>0</v>
      </c>
      <c r="L213" s="243">
        <v>13750</v>
      </c>
      <c r="M213" s="243">
        <f>ROUND(F213*I213/G213,0)</f>
        <v>0</v>
      </c>
      <c r="N213" s="264">
        <v>316.28</v>
      </c>
      <c r="O213" s="264">
        <v>9.4</v>
      </c>
      <c r="P213" s="243"/>
      <c r="Q213" s="243"/>
      <c r="R213" s="243"/>
      <c r="S213" s="242">
        <f t="shared" si="22"/>
        <v>0</v>
      </c>
      <c r="T213" s="243">
        <v>3830</v>
      </c>
      <c r="U213" s="241">
        <f>ROUND(Q213*N213/O213,)</f>
        <v>0</v>
      </c>
      <c r="V213" s="243"/>
      <c r="W213" s="293"/>
      <c r="X213" s="163"/>
      <c r="Y213" s="163"/>
      <c r="Z213" s="51">
        <v>1058</v>
      </c>
    </row>
    <row r="214" spans="1:26" ht="25.5">
      <c r="A214" s="360"/>
      <c r="B214" s="397"/>
      <c r="C214" s="49" t="s">
        <v>166</v>
      </c>
      <c r="D214" s="50" t="s">
        <v>167</v>
      </c>
      <c r="E214" s="208" t="s">
        <v>168</v>
      </c>
      <c r="F214" s="264">
        <v>316.6</v>
      </c>
      <c r="G214" s="264">
        <v>11.13</v>
      </c>
      <c r="H214" s="243"/>
      <c r="I214" s="243"/>
      <c r="J214" s="243"/>
      <c r="K214" s="242">
        <f aca="true" t="shared" si="23" ref="K214:K245">I214/L214*10000</f>
        <v>0</v>
      </c>
      <c r="L214" s="243">
        <v>13750</v>
      </c>
      <c r="M214" s="243">
        <f>ROUND(F214*I214/G214,0)</f>
        <v>0</v>
      </c>
      <c r="N214" s="264">
        <v>316.6</v>
      </c>
      <c r="O214" s="264">
        <v>11.13</v>
      </c>
      <c r="P214" s="243"/>
      <c r="Q214" s="243"/>
      <c r="R214" s="243"/>
      <c r="S214" s="242">
        <f t="shared" si="22"/>
        <v>0</v>
      </c>
      <c r="T214" s="243">
        <v>3830</v>
      </c>
      <c r="U214" s="241">
        <f>ROUND(Q214*N214/O214,)</f>
        <v>0</v>
      </c>
      <c r="V214" s="243"/>
      <c r="W214" s="293"/>
      <c r="X214" s="163"/>
      <c r="Y214" s="163"/>
      <c r="Z214" s="60">
        <f>Z213+Z212+Z211</f>
        <v>1348</v>
      </c>
    </row>
    <row r="215" spans="1:26" ht="25.5" customHeight="1">
      <c r="A215" s="360"/>
      <c r="B215" s="397"/>
      <c r="C215" s="49" t="s">
        <v>219</v>
      </c>
      <c r="D215" s="50" t="s">
        <v>220</v>
      </c>
      <c r="E215" s="208" t="s">
        <v>221</v>
      </c>
      <c r="F215" s="264">
        <v>258</v>
      </c>
      <c r="G215" s="264">
        <v>8.55</v>
      </c>
      <c r="H215" s="243"/>
      <c r="I215" s="243"/>
      <c r="J215" s="243"/>
      <c r="K215" s="242">
        <f t="shared" si="23"/>
        <v>0</v>
      </c>
      <c r="L215" s="243">
        <v>13750</v>
      </c>
      <c r="M215" s="243">
        <f>ROUND(F215*I215/G215,0)</f>
        <v>0</v>
      </c>
      <c r="N215" s="264">
        <v>258</v>
      </c>
      <c r="O215" s="264">
        <v>8.55</v>
      </c>
      <c r="P215" s="243"/>
      <c r="Q215" s="243"/>
      <c r="R215" s="243"/>
      <c r="S215" s="242">
        <f t="shared" si="22"/>
        <v>0</v>
      </c>
      <c r="T215" s="243">
        <v>3830</v>
      </c>
      <c r="U215" s="241">
        <f>ROUND(Q215*N215/O215,)</f>
        <v>0</v>
      </c>
      <c r="V215" s="243"/>
      <c r="W215" s="293"/>
      <c r="X215" s="163"/>
      <c r="Y215" s="163"/>
      <c r="Z215" s="51">
        <v>208</v>
      </c>
    </row>
    <row r="216" spans="1:26" ht="114.75">
      <c r="A216" s="360"/>
      <c r="B216" s="398"/>
      <c r="C216" s="49" t="s">
        <v>187</v>
      </c>
      <c r="D216" s="50" t="s">
        <v>188</v>
      </c>
      <c r="E216" s="208" t="s">
        <v>215</v>
      </c>
      <c r="F216" s="264">
        <v>264.29</v>
      </c>
      <c r="G216" s="264">
        <v>8.04</v>
      </c>
      <c r="H216" s="243"/>
      <c r="I216" s="243"/>
      <c r="J216" s="243"/>
      <c r="K216" s="242">
        <f t="shared" si="23"/>
        <v>0</v>
      </c>
      <c r="L216" s="243">
        <v>13750</v>
      </c>
      <c r="M216" s="243">
        <f>ROUND(F216*I216/G216,0)</f>
        <v>0</v>
      </c>
      <c r="N216" s="264">
        <v>264.29</v>
      </c>
      <c r="O216" s="264">
        <v>8.04</v>
      </c>
      <c r="P216" s="243"/>
      <c r="Q216" s="243"/>
      <c r="R216" s="243"/>
      <c r="S216" s="242">
        <f t="shared" si="22"/>
        <v>0</v>
      </c>
      <c r="T216" s="243">
        <v>3830</v>
      </c>
      <c r="U216" s="241">
        <f>ROUND(Q216*N216/O216,)</f>
        <v>0</v>
      </c>
      <c r="V216" s="243"/>
      <c r="W216" s="293"/>
      <c r="X216" s="163"/>
      <c r="Y216" s="163"/>
      <c r="Z216" s="51">
        <v>637</v>
      </c>
    </row>
    <row r="217" spans="1:26" ht="15" customHeight="1">
      <c r="A217" s="360"/>
      <c r="B217" s="354" t="s">
        <v>5</v>
      </c>
      <c r="C217" s="354"/>
      <c r="D217" s="354"/>
      <c r="E217" s="354"/>
      <c r="F217" s="243"/>
      <c r="G217" s="243"/>
      <c r="H217" s="243"/>
      <c r="I217" s="243"/>
      <c r="J217" s="243"/>
      <c r="K217" s="242">
        <f t="shared" si="23"/>
        <v>0</v>
      </c>
      <c r="L217" s="243">
        <v>13750</v>
      </c>
      <c r="M217" s="243"/>
      <c r="N217" s="243"/>
      <c r="O217" s="243"/>
      <c r="P217" s="243"/>
      <c r="Q217" s="243"/>
      <c r="R217" s="243"/>
      <c r="S217" s="242">
        <f aca="true" t="shared" si="24" ref="S217:S248">Q217/T217*10000</f>
        <v>0</v>
      </c>
      <c r="T217" s="243">
        <v>3830</v>
      </c>
      <c r="U217" s="241"/>
      <c r="V217" s="243"/>
      <c r="W217" s="293"/>
      <c r="X217" s="163"/>
      <c r="Y217" s="163"/>
      <c r="Z217" s="51">
        <v>259</v>
      </c>
    </row>
    <row r="218" spans="1:26" ht="25.5">
      <c r="A218" s="360" t="s">
        <v>61</v>
      </c>
      <c r="B218" s="403" t="s">
        <v>270</v>
      </c>
      <c r="C218" s="49" t="s">
        <v>3</v>
      </c>
      <c r="D218" s="50" t="s">
        <v>162</v>
      </c>
      <c r="E218" s="208" t="s">
        <v>163</v>
      </c>
      <c r="F218" s="243">
        <v>329.83</v>
      </c>
      <c r="G218" s="243">
        <v>10.23</v>
      </c>
      <c r="H218" s="243"/>
      <c r="I218" s="243"/>
      <c r="J218" s="243"/>
      <c r="K218" s="242">
        <f t="shared" si="23"/>
        <v>0</v>
      </c>
      <c r="L218" s="243">
        <v>7271</v>
      </c>
      <c r="M218" s="243">
        <f>ROUND(F218*I218/G218,0)</f>
        <v>0</v>
      </c>
      <c r="N218" s="243">
        <v>329.83</v>
      </c>
      <c r="O218" s="243">
        <v>10.23</v>
      </c>
      <c r="P218" s="243"/>
      <c r="Q218" s="243"/>
      <c r="R218" s="243"/>
      <c r="S218" s="242">
        <f t="shared" si="24"/>
        <v>0</v>
      </c>
      <c r="T218" s="243">
        <v>1778</v>
      </c>
      <c r="U218" s="241">
        <f>ROUND(Q218*N218/O218,)</f>
        <v>0</v>
      </c>
      <c r="V218" s="243"/>
      <c r="W218" s="293"/>
      <c r="X218" s="163"/>
      <c r="Y218" s="163"/>
      <c r="Z218" s="51">
        <v>202</v>
      </c>
    </row>
    <row r="219" spans="1:26" ht="38.25" customHeight="1">
      <c r="A219" s="360"/>
      <c r="B219" s="404"/>
      <c r="C219" s="49" t="s">
        <v>178</v>
      </c>
      <c r="D219" s="50" t="s">
        <v>179</v>
      </c>
      <c r="E219" s="208" t="s">
        <v>180</v>
      </c>
      <c r="F219" s="243">
        <v>240.5</v>
      </c>
      <c r="G219" s="243">
        <v>8.33</v>
      </c>
      <c r="H219" s="243"/>
      <c r="I219" s="243"/>
      <c r="J219" s="243"/>
      <c r="K219" s="242">
        <f t="shared" si="23"/>
        <v>0</v>
      </c>
      <c r="L219" s="243">
        <v>7271</v>
      </c>
      <c r="M219" s="243">
        <f>ROUND(F219*I219/G219,0)</f>
        <v>0</v>
      </c>
      <c r="N219" s="243">
        <v>240.5</v>
      </c>
      <c r="O219" s="243">
        <v>8.33</v>
      </c>
      <c r="P219" s="243"/>
      <c r="Q219" s="243"/>
      <c r="R219" s="243"/>
      <c r="S219" s="242">
        <f t="shared" si="24"/>
        <v>0</v>
      </c>
      <c r="T219" s="243">
        <v>1778</v>
      </c>
      <c r="U219" s="241">
        <f>ROUND(Q219*N219/O219,)</f>
        <v>0</v>
      </c>
      <c r="V219" s="243"/>
      <c r="W219" s="293"/>
      <c r="X219" s="163"/>
      <c r="Y219" s="163"/>
      <c r="Z219" s="60">
        <f>Z218+Z217+Z216+Z215</f>
        <v>1306</v>
      </c>
    </row>
    <row r="220" spans="1:26" ht="25.5">
      <c r="A220" s="360"/>
      <c r="B220" s="404"/>
      <c r="C220" s="49" t="s">
        <v>166</v>
      </c>
      <c r="D220" s="50" t="s">
        <v>167</v>
      </c>
      <c r="E220" s="208" t="s">
        <v>168</v>
      </c>
      <c r="F220" s="243">
        <v>315.33</v>
      </c>
      <c r="G220" s="243">
        <v>9.75</v>
      </c>
      <c r="H220" s="243"/>
      <c r="I220" s="243"/>
      <c r="J220" s="243"/>
      <c r="K220" s="242">
        <f t="shared" si="23"/>
        <v>0</v>
      </c>
      <c r="L220" s="243">
        <v>7271</v>
      </c>
      <c r="M220" s="243">
        <f>ROUND(F220*I220/G220,0)</f>
        <v>0</v>
      </c>
      <c r="N220" s="243">
        <v>315.33</v>
      </c>
      <c r="O220" s="243">
        <v>9.75</v>
      </c>
      <c r="P220" s="243"/>
      <c r="Q220" s="243"/>
      <c r="R220" s="243"/>
      <c r="S220" s="242">
        <f t="shared" si="24"/>
        <v>0</v>
      </c>
      <c r="T220" s="243">
        <v>1778</v>
      </c>
      <c r="U220" s="241">
        <f>ROUND(Q220*N220/O220,)</f>
        <v>0</v>
      </c>
      <c r="V220" s="243"/>
      <c r="W220" s="293"/>
      <c r="X220" s="163"/>
      <c r="Y220" s="163"/>
      <c r="Z220" s="51">
        <v>144</v>
      </c>
    </row>
    <row r="221" spans="1:26" ht="114.75">
      <c r="A221" s="360"/>
      <c r="B221" s="405"/>
      <c r="C221" s="49" t="s">
        <v>187</v>
      </c>
      <c r="D221" s="50" t="s">
        <v>188</v>
      </c>
      <c r="E221" s="208" t="s">
        <v>215</v>
      </c>
      <c r="F221" s="243">
        <v>328.75</v>
      </c>
      <c r="G221" s="243">
        <v>9.59</v>
      </c>
      <c r="H221" s="243"/>
      <c r="I221" s="243"/>
      <c r="J221" s="243"/>
      <c r="K221" s="242">
        <f t="shared" si="23"/>
        <v>0</v>
      </c>
      <c r="L221" s="243">
        <v>7271</v>
      </c>
      <c r="M221" s="243">
        <f>ROUND(F221*I221/G221,0)</f>
        <v>0</v>
      </c>
      <c r="N221" s="243">
        <v>328.75</v>
      </c>
      <c r="O221" s="243">
        <v>9.59</v>
      </c>
      <c r="P221" s="243"/>
      <c r="Q221" s="243"/>
      <c r="R221" s="243"/>
      <c r="S221" s="242">
        <f t="shared" si="24"/>
        <v>0</v>
      </c>
      <c r="T221" s="243">
        <v>1778</v>
      </c>
      <c r="U221" s="241">
        <f>ROUND(Q221*N221/O221,)</f>
        <v>0</v>
      </c>
      <c r="V221" s="243"/>
      <c r="W221" s="293"/>
      <c r="X221" s="163"/>
      <c r="Y221" s="163"/>
      <c r="Z221" s="51">
        <v>220</v>
      </c>
    </row>
    <row r="222" spans="1:26" ht="15.75">
      <c r="A222" s="360"/>
      <c r="B222" s="354" t="s">
        <v>5</v>
      </c>
      <c r="C222" s="354"/>
      <c r="D222" s="354"/>
      <c r="E222" s="354"/>
      <c r="F222" s="243"/>
      <c r="G222" s="243"/>
      <c r="H222" s="243"/>
      <c r="I222" s="243"/>
      <c r="J222" s="243"/>
      <c r="K222" s="242">
        <f t="shared" si="23"/>
        <v>0</v>
      </c>
      <c r="L222" s="243">
        <v>7271</v>
      </c>
      <c r="M222" s="243"/>
      <c r="N222" s="243"/>
      <c r="O222" s="243"/>
      <c r="P222" s="243"/>
      <c r="Q222" s="243"/>
      <c r="R222" s="243"/>
      <c r="S222" s="242">
        <f t="shared" si="24"/>
        <v>0</v>
      </c>
      <c r="T222" s="243">
        <v>1778</v>
      </c>
      <c r="U222" s="241"/>
      <c r="V222" s="243"/>
      <c r="W222" s="293"/>
      <c r="X222" s="163"/>
      <c r="Y222" s="163"/>
      <c r="Z222" s="51">
        <v>241</v>
      </c>
    </row>
    <row r="223" spans="1:26" ht="25.5" customHeight="1">
      <c r="A223" s="360" t="s">
        <v>62</v>
      </c>
      <c r="B223" s="396" t="s">
        <v>271</v>
      </c>
      <c r="C223" s="49" t="s">
        <v>3</v>
      </c>
      <c r="D223" s="50" t="s">
        <v>162</v>
      </c>
      <c r="E223" s="208" t="s">
        <v>163</v>
      </c>
      <c r="F223" s="243">
        <v>203</v>
      </c>
      <c r="G223" s="243">
        <v>10.07</v>
      </c>
      <c r="H223" s="243"/>
      <c r="I223" s="243"/>
      <c r="J223" s="243"/>
      <c r="K223" s="242">
        <f t="shared" si="23"/>
        <v>0</v>
      </c>
      <c r="L223" s="243">
        <v>6852</v>
      </c>
      <c r="M223" s="243">
        <f>ROUND(F223*I223/G223,0)</f>
        <v>0</v>
      </c>
      <c r="N223" s="243">
        <v>203</v>
      </c>
      <c r="O223" s="243">
        <v>10.07</v>
      </c>
      <c r="P223" s="243"/>
      <c r="Q223" s="243"/>
      <c r="R223" s="243"/>
      <c r="S223" s="242">
        <f t="shared" si="24"/>
        <v>0</v>
      </c>
      <c r="T223" s="243">
        <v>1330</v>
      </c>
      <c r="U223" s="241">
        <f>ROUND(Q223*N223/O223,)</f>
        <v>0</v>
      </c>
      <c r="V223" s="243"/>
      <c r="W223" s="293"/>
      <c r="X223" s="163"/>
      <c r="Y223" s="163"/>
      <c r="Z223" s="51">
        <v>134</v>
      </c>
    </row>
    <row r="224" spans="1:26" ht="38.25">
      <c r="A224" s="360"/>
      <c r="B224" s="397"/>
      <c r="C224" s="49" t="s">
        <v>178</v>
      </c>
      <c r="D224" s="50" t="s">
        <v>179</v>
      </c>
      <c r="E224" s="208" t="s">
        <v>180</v>
      </c>
      <c r="F224" s="243">
        <v>130</v>
      </c>
      <c r="G224" s="243">
        <v>10</v>
      </c>
      <c r="H224" s="243"/>
      <c r="I224" s="243"/>
      <c r="J224" s="243"/>
      <c r="K224" s="242">
        <f t="shared" si="23"/>
        <v>0</v>
      </c>
      <c r="L224" s="243">
        <v>6852</v>
      </c>
      <c r="M224" s="243">
        <f>ROUND(F224*I224/G224,0)</f>
        <v>0</v>
      </c>
      <c r="N224" s="243">
        <v>130</v>
      </c>
      <c r="O224" s="243">
        <v>10</v>
      </c>
      <c r="P224" s="243"/>
      <c r="Q224" s="243"/>
      <c r="R224" s="243"/>
      <c r="S224" s="242">
        <f t="shared" si="24"/>
        <v>0</v>
      </c>
      <c r="T224" s="243">
        <v>1330</v>
      </c>
      <c r="U224" s="241">
        <f>ROUND(Q224*N224/O224,)</f>
        <v>0</v>
      </c>
      <c r="V224" s="243"/>
      <c r="W224" s="293"/>
      <c r="X224" s="163"/>
      <c r="Y224" s="163"/>
      <c r="Z224" s="60">
        <f>Z223+Z222+Z221+Z220</f>
        <v>739</v>
      </c>
    </row>
    <row r="225" spans="1:26" ht="25.5" customHeight="1">
      <c r="A225" s="360"/>
      <c r="B225" s="397"/>
      <c r="C225" s="49" t="s">
        <v>166</v>
      </c>
      <c r="D225" s="50" t="s">
        <v>167</v>
      </c>
      <c r="E225" s="208" t="s">
        <v>168</v>
      </c>
      <c r="F225" s="243">
        <v>293.1</v>
      </c>
      <c r="G225" s="243">
        <v>10.15</v>
      </c>
      <c r="H225" s="243"/>
      <c r="I225" s="243"/>
      <c r="J225" s="243"/>
      <c r="K225" s="242">
        <f t="shared" si="23"/>
        <v>0</v>
      </c>
      <c r="L225" s="243">
        <v>6852</v>
      </c>
      <c r="M225" s="243">
        <f>ROUND(F225*I225/G225,0)</f>
        <v>0</v>
      </c>
      <c r="N225" s="243">
        <v>293.1</v>
      </c>
      <c r="O225" s="243">
        <v>10.15</v>
      </c>
      <c r="P225" s="243"/>
      <c r="Q225" s="243"/>
      <c r="R225" s="243"/>
      <c r="S225" s="242">
        <f t="shared" si="24"/>
        <v>0</v>
      </c>
      <c r="T225" s="243">
        <v>1330</v>
      </c>
      <c r="U225" s="241">
        <f>ROUND(Q225*N225/O225,)</f>
        <v>0</v>
      </c>
      <c r="V225" s="243"/>
      <c r="W225" s="293"/>
      <c r="X225" s="163"/>
      <c r="Y225" s="163"/>
      <c r="Z225" s="51">
        <v>117</v>
      </c>
    </row>
    <row r="226" spans="1:26" ht="38.25">
      <c r="A226" s="360"/>
      <c r="B226" s="397"/>
      <c r="C226" s="49" t="s">
        <v>219</v>
      </c>
      <c r="D226" s="50" t="s">
        <v>220</v>
      </c>
      <c r="E226" s="208" t="s">
        <v>221</v>
      </c>
      <c r="F226" s="243">
        <v>182.5</v>
      </c>
      <c r="G226" s="243">
        <v>6.95</v>
      </c>
      <c r="H226" s="243"/>
      <c r="I226" s="243"/>
      <c r="J226" s="243"/>
      <c r="K226" s="242">
        <f t="shared" si="23"/>
        <v>0</v>
      </c>
      <c r="L226" s="243">
        <v>6852</v>
      </c>
      <c r="M226" s="243">
        <f>ROUND(F226*I226/G226,0)</f>
        <v>0</v>
      </c>
      <c r="N226" s="243">
        <v>182.5</v>
      </c>
      <c r="O226" s="243">
        <v>6.95</v>
      </c>
      <c r="P226" s="243"/>
      <c r="Q226" s="243"/>
      <c r="R226" s="243"/>
      <c r="S226" s="242">
        <f t="shared" si="24"/>
        <v>0</v>
      </c>
      <c r="T226" s="243">
        <v>1330</v>
      </c>
      <c r="U226" s="241">
        <f>ROUND(Q226*N226/O226,)</f>
        <v>0</v>
      </c>
      <c r="V226" s="243"/>
      <c r="W226" s="293"/>
      <c r="X226" s="163"/>
      <c r="Y226" s="163"/>
      <c r="Z226" s="51">
        <v>107</v>
      </c>
    </row>
    <row r="227" spans="1:26" ht="114.75">
      <c r="A227" s="360"/>
      <c r="B227" s="398"/>
      <c r="C227" s="49" t="s">
        <v>187</v>
      </c>
      <c r="D227" s="50" t="s">
        <v>188</v>
      </c>
      <c r="E227" s="208" t="s">
        <v>215</v>
      </c>
      <c r="F227" s="243">
        <v>0</v>
      </c>
      <c r="G227" s="243">
        <v>0</v>
      </c>
      <c r="H227" s="243"/>
      <c r="I227" s="243"/>
      <c r="J227" s="243"/>
      <c r="K227" s="242">
        <f t="shared" si="23"/>
        <v>0</v>
      </c>
      <c r="L227" s="243">
        <v>6852</v>
      </c>
      <c r="M227" s="243"/>
      <c r="N227" s="243">
        <v>0</v>
      </c>
      <c r="O227" s="243">
        <v>0</v>
      </c>
      <c r="P227" s="243"/>
      <c r="Q227" s="243"/>
      <c r="R227" s="243"/>
      <c r="S227" s="242">
        <f t="shared" si="24"/>
        <v>0</v>
      </c>
      <c r="T227" s="243">
        <v>1330</v>
      </c>
      <c r="U227" s="241"/>
      <c r="V227" s="243"/>
      <c r="W227" s="293"/>
      <c r="X227" s="163"/>
      <c r="Y227" s="163"/>
      <c r="Z227" s="51">
        <v>255</v>
      </c>
    </row>
    <row r="228" spans="1:26" ht="15.75">
      <c r="A228" s="360"/>
      <c r="B228" s="354" t="s">
        <v>5</v>
      </c>
      <c r="C228" s="354"/>
      <c r="D228" s="354"/>
      <c r="E228" s="354"/>
      <c r="F228" s="243"/>
      <c r="G228" s="243"/>
      <c r="H228" s="243"/>
      <c r="I228" s="243"/>
      <c r="J228" s="243"/>
      <c r="K228" s="242">
        <f t="shared" si="23"/>
        <v>0</v>
      </c>
      <c r="L228" s="243">
        <v>6852</v>
      </c>
      <c r="M228" s="243"/>
      <c r="N228" s="243"/>
      <c r="O228" s="243"/>
      <c r="P228" s="243"/>
      <c r="Q228" s="243"/>
      <c r="R228" s="243"/>
      <c r="S228" s="242">
        <f t="shared" si="24"/>
        <v>0</v>
      </c>
      <c r="T228" s="243">
        <v>1330</v>
      </c>
      <c r="U228" s="241"/>
      <c r="V228" s="243"/>
      <c r="W228" s="293"/>
      <c r="X228" s="163"/>
      <c r="Y228" s="163"/>
      <c r="Z228" s="51">
        <v>79</v>
      </c>
    </row>
    <row r="229" spans="1:26" ht="25.5" customHeight="1">
      <c r="A229" s="360" t="s">
        <v>63</v>
      </c>
      <c r="B229" s="380" t="s">
        <v>272</v>
      </c>
      <c r="C229" s="49" t="s">
        <v>3</v>
      </c>
      <c r="D229" s="50" t="s">
        <v>162</v>
      </c>
      <c r="E229" s="208" t="s">
        <v>163</v>
      </c>
      <c r="F229" s="243">
        <v>438.6</v>
      </c>
      <c r="G229" s="243">
        <v>10.91</v>
      </c>
      <c r="H229" s="243"/>
      <c r="I229" s="243"/>
      <c r="J229" s="243"/>
      <c r="K229" s="242">
        <f t="shared" si="23"/>
        <v>0</v>
      </c>
      <c r="L229" s="243">
        <v>21776</v>
      </c>
      <c r="M229" s="243">
        <f>ROUND(F229*I229/G229,0)</f>
        <v>0</v>
      </c>
      <c r="N229" s="243">
        <v>438.6</v>
      </c>
      <c r="O229" s="243">
        <v>10.91</v>
      </c>
      <c r="P229" s="243"/>
      <c r="Q229" s="243"/>
      <c r="R229" s="243"/>
      <c r="S229" s="242">
        <f t="shared" si="24"/>
        <v>0</v>
      </c>
      <c r="T229" s="243">
        <v>7114</v>
      </c>
      <c r="U229" s="241">
        <f>ROUND(Q229*N229/O229,)</f>
        <v>0</v>
      </c>
      <c r="V229" s="243"/>
      <c r="W229" s="293"/>
      <c r="X229" s="163"/>
      <c r="Y229" s="163"/>
      <c r="Z229" s="83">
        <v>60</v>
      </c>
    </row>
    <row r="230" spans="1:26" ht="38.25">
      <c r="A230" s="360"/>
      <c r="B230" s="381"/>
      <c r="C230" s="49" t="s">
        <v>178</v>
      </c>
      <c r="D230" s="50" t="s">
        <v>179</v>
      </c>
      <c r="E230" s="208" t="s">
        <v>180</v>
      </c>
      <c r="F230" s="243">
        <v>185.56</v>
      </c>
      <c r="G230" s="243">
        <v>8.86</v>
      </c>
      <c r="H230" s="243"/>
      <c r="I230" s="243"/>
      <c r="J230" s="243"/>
      <c r="K230" s="242">
        <f t="shared" si="23"/>
        <v>0</v>
      </c>
      <c r="L230" s="243">
        <v>21776</v>
      </c>
      <c r="M230" s="243">
        <f>ROUND(F230*I230/G230,0)</f>
        <v>0</v>
      </c>
      <c r="N230" s="243">
        <v>185.56</v>
      </c>
      <c r="O230" s="243">
        <v>8.86</v>
      </c>
      <c r="P230" s="243"/>
      <c r="Q230" s="243"/>
      <c r="R230" s="243"/>
      <c r="S230" s="242">
        <f t="shared" si="24"/>
        <v>0</v>
      </c>
      <c r="T230" s="243">
        <v>7114</v>
      </c>
      <c r="U230" s="241">
        <f>ROUND(Q230*N230/O230,)</f>
        <v>0</v>
      </c>
      <c r="V230" s="243"/>
      <c r="W230" s="293"/>
      <c r="X230" s="163"/>
      <c r="Y230" s="163"/>
      <c r="Z230" s="60">
        <f>Z229+Z228+Z227+Z226+Z225</f>
        <v>618</v>
      </c>
    </row>
    <row r="231" spans="1:26" ht="25.5" customHeight="1">
      <c r="A231" s="360"/>
      <c r="B231" s="381"/>
      <c r="C231" s="49" t="s">
        <v>166</v>
      </c>
      <c r="D231" s="50" t="s">
        <v>167</v>
      </c>
      <c r="E231" s="208" t="s">
        <v>168</v>
      </c>
      <c r="F231" s="243">
        <v>154.85</v>
      </c>
      <c r="G231" s="243">
        <v>9.57</v>
      </c>
      <c r="H231" s="241">
        <v>2</v>
      </c>
      <c r="I231" s="241">
        <v>9</v>
      </c>
      <c r="J231" s="241">
        <v>307</v>
      </c>
      <c r="K231" s="242">
        <f t="shared" si="23"/>
        <v>4.132990448199853</v>
      </c>
      <c r="L231" s="243">
        <v>21776</v>
      </c>
      <c r="M231" s="243">
        <f>ROUND(F231*I231/G231,0)</f>
        <v>146</v>
      </c>
      <c r="N231" s="243">
        <v>154.85</v>
      </c>
      <c r="O231" s="243">
        <v>9.57</v>
      </c>
      <c r="P231" s="241"/>
      <c r="Q231" s="241"/>
      <c r="R231" s="241"/>
      <c r="S231" s="242">
        <f t="shared" si="24"/>
        <v>0</v>
      </c>
      <c r="T231" s="243">
        <v>7114</v>
      </c>
      <c r="U231" s="241">
        <f>ROUND(Q231*N231/O231,)</f>
        <v>0</v>
      </c>
      <c r="V231" s="241">
        <v>9</v>
      </c>
      <c r="W231" s="291">
        <v>307</v>
      </c>
      <c r="X231" s="163"/>
      <c r="Y231" s="163"/>
      <c r="Z231" s="51">
        <v>227</v>
      </c>
    </row>
    <row r="232" spans="1:26" ht="38.25">
      <c r="A232" s="360"/>
      <c r="B232" s="381"/>
      <c r="C232" s="49" t="s">
        <v>219</v>
      </c>
      <c r="D232" s="50" t="s">
        <v>220</v>
      </c>
      <c r="E232" s="208" t="s">
        <v>221</v>
      </c>
      <c r="F232" s="243">
        <v>307.1</v>
      </c>
      <c r="G232" s="243">
        <v>11.01</v>
      </c>
      <c r="H232" s="243"/>
      <c r="I232" s="243"/>
      <c r="J232" s="243"/>
      <c r="K232" s="242">
        <f t="shared" si="23"/>
        <v>0</v>
      </c>
      <c r="L232" s="243">
        <v>21776</v>
      </c>
      <c r="M232" s="243">
        <f>ROUND(F232*I232/G232,0)</f>
        <v>0</v>
      </c>
      <c r="N232" s="243">
        <v>307.1</v>
      </c>
      <c r="O232" s="243">
        <v>11.01</v>
      </c>
      <c r="P232" s="243"/>
      <c r="Q232" s="243"/>
      <c r="R232" s="243"/>
      <c r="S232" s="242">
        <f t="shared" si="24"/>
        <v>0</v>
      </c>
      <c r="T232" s="243">
        <v>7114</v>
      </c>
      <c r="U232" s="241">
        <f>ROUND(Q232*N232/O232,)</f>
        <v>0</v>
      </c>
      <c r="V232" s="243"/>
      <c r="W232" s="293"/>
      <c r="X232" s="163"/>
      <c r="Y232" s="163"/>
      <c r="Z232" s="51">
        <v>381</v>
      </c>
    </row>
    <row r="233" spans="1:26" ht="68.25" customHeight="1">
      <c r="A233" s="360"/>
      <c r="B233" s="382"/>
      <c r="C233" s="49" t="s">
        <v>187</v>
      </c>
      <c r="D233" s="50" t="s">
        <v>188</v>
      </c>
      <c r="E233" s="208" t="s">
        <v>215</v>
      </c>
      <c r="F233" s="243">
        <v>108.4</v>
      </c>
      <c r="G233" s="243">
        <v>8.5</v>
      </c>
      <c r="H233" s="243"/>
      <c r="I233" s="243"/>
      <c r="J233" s="243"/>
      <c r="K233" s="242">
        <f t="shared" si="23"/>
        <v>0</v>
      </c>
      <c r="L233" s="243">
        <v>21776</v>
      </c>
      <c r="M233" s="243">
        <f>ROUND(F233*I233/G233,0)</f>
        <v>0</v>
      </c>
      <c r="N233" s="243">
        <v>108.4</v>
      </c>
      <c r="O233" s="243">
        <v>8.5</v>
      </c>
      <c r="P233" s="243"/>
      <c r="Q233" s="243"/>
      <c r="R233" s="243"/>
      <c r="S233" s="242">
        <f t="shared" si="24"/>
        <v>0</v>
      </c>
      <c r="T233" s="243">
        <v>7114</v>
      </c>
      <c r="U233" s="241">
        <f>ROUND(Q233*N233/O233,)</f>
        <v>0</v>
      </c>
      <c r="V233" s="243"/>
      <c r="W233" s="293"/>
      <c r="X233" s="163"/>
      <c r="Y233" s="163"/>
      <c r="Z233" s="51">
        <v>890</v>
      </c>
    </row>
    <row r="234" spans="1:26" ht="15.75">
      <c r="A234" s="360"/>
      <c r="B234" s="354" t="s">
        <v>5</v>
      </c>
      <c r="C234" s="354"/>
      <c r="D234" s="354"/>
      <c r="E234" s="354"/>
      <c r="F234" s="243"/>
      <c r="G234" s="243"/>
      <c r="H234" s="243"/>
      <c r="I234" s="243">
        <f>I231</f>
        <v>9</v>
      </c>
      <c r="J234" s="243">
        <f>J231</f>
        <v>307</v>
      </c>
      <c r="K234" s="242">
        <f t="shared" si="23"/>
        <v>4.132990448199853</v>
      </c>
      <c r="L234" s="243">
        <v>21776</v>
      </c>
      <c r="M234" s="243"/>
      <c r="N234" s="243"/>
      <c r="O234" s="243"/>
      <c r="P234" s="243"/>
      <c r="Q234" s="243">
        <f>Q231</f>
        <v>0</v>
      </c>
      <c r="R234" s="243">
        <f>R231</f>
        <v>0</v>
      </c>
      <c r="S234" s="242">
        <f t="shared" si="24"/>
        <v>0</v>
      </c>
      <c r="T234" s="243">
        <v>7114</v>
      </c>
      <c r="U234" s="241"/>
      <c r="V234" s="243">
        <v>9</v>
      </c>
      <c r="W234" s="293">
        <v>307</v>
      </c>
      <c r="X234" s="163"/>
      <c r="Y234" s="163"/>
      <c r="Z234" s="51">
        <v>234</v>
      </c>
    </row>
    <row r="235" spans="1:26" ht="25.5" customHeight="1">
      <c r="A235" s="360" t="s">
        <v>64</v>
      </c>
      <c r="B235" s="227" t="s">
        <v>273</v>
      </c>
      <c r="C235" s="49" t="s">
        <v>166</v>
      </c>
      <c r="D235" s="50" t="s">
        <v>167</v>
      </c>
      <c r="E235" s="208" t="s">
        <v>168</v>
      </c>
      <c r="F235" s="243">
        <v>345.47</v>
      </c>
      <c r="G235" s="243">
        <v>10.07</v>
      </c>
      <c r="H235" s="241">
        <v>2</v>
      </c>
      <c r="I235" s="241">
        <v>43</v>
      </c>
      <c r="J235" s="241">
        <v>1452</v>
      </c>
      <c r="K235" s="242">
        <f t="shared" si="23"/>
        <v>23.857079449622724</v>
      </c>
      <c r="L235" s="243">
        <v>18024</v>
      </c>
      <c r="M235" s="243">
        <f>ROUND(F235*I235/G235,0)</f>
        <v>1475</v>
      </c>
      <c r="N235" s="243">
        <v>345.47</v>
      </c>
      <c r="O235" s="243">
        <v>10.07</v>
      </c>
      <c r="P235" s="241"/>
      <c r="Q235" s="241"/>
      <c r="R235" s="241"/>
      <c r="S235" s="242">
        <f t="shared" si="24"/>
        <v>0</v>
      </c>
      <c r="T235" s="243">
        <v>4380</v>
      </c>
      <c r="U235" s="241">
        <f>ROUND(Q235*N235/O235,)</f>
        <v>0</v>
      </c>
      <c r="V235" s="241">
        <v>43</v>
      </c>
      <c r="W235" s="291">
        <v>1452</v>
      </c>
      <c r="X235" s="163"/>
      <c r="Y235" s="163"/>
      <c r="Z235" s="51">
        <v>154</v>
      </c>
    </row>
    <row r="236" spans="1:26" ht="15.75">
      <c r="A236" s="360"/>
      <c r="B236" s="354" t="s">
        <v>5</v>
      </c>
      <c r="C236" s="354"/>
      <c r="D236" s="354"/>
      <c r="E236" s="354"/>
      <c r="F236" s="243"/>
      <c r="G236" s="243"/>
      <c r="H236" s="243"/>
      <c r="I236" s="243">
        <f>I235</f>
        <v>43</v>
      </c>
      <c r="J236" s="243">
        <f>J235</f>
        <v>1452</v>
      </c>
      <c r="K236" s="242">
        <f t="shared" si="23"/>
        <v>23.857079449622724</v>
      </c>
      <c r="L236" s="243">
        <v>18024</v>
      </c>
      <c r="M236" s="243"/>
      <c r="N236" s="243"/>
      <c r="O236" s="243"/>
      <c r="P236" s="243"/>
      <c r="Q236" s="243">
        <f>Q235</f>
        <v>0</v>
      </c>
      <c r="R236" s="243">
        <f>R235</f>
        <v>0</v>
      </c>
      <c r="S236" s="242">
        <f t="shared" si="24"/>
        <v>0</v>
      </c>
      <c r="T236" s="243">
        <v>4380</v>
      </c>
      <c r="U236" s="241"/>
      <c r="V236" s="243">
        <v>43</v>
      </c>
      <c r="W236" s="301">
        <v>1452</v>
      </c>
      <c r="X236" s="163"/>
      <c r="Y236" s="163"/>
      <c r="Z236" s="60">
        <f>Z235+Z234+Z233+Z232+Z231</f>
        <v>1886</v>
      </c>
    </row>
    <row r="237" spans="1:26" ht="25.5" customHeight="1">
      <c r="A237" s="360" t="s">
        <v>65</v>
      </c>
      <c r="B237" s="380" t="s">
        <v>274</v>
      </c>
      <c r="C237" s="49" t="s">
        <v>13</v>
      </c>
      <c r="D237" s="50" t="s">
        <v>200</v>
      </c>
      <c r="E237" s="208" t="s">
        <v>201</v>
      </c>
      <c r="F237" s="243">
        <v>191.67</v>
      </c>
      <c r="G237" s="243">
        <v>8.33</v>
      </c>
      <c r="H237" s="243"/>
      <c r="I237" s="243"/>
      <c r="J237" s="243"/>
      <c r="K237" s="242">
        <f t="shared" si="23"/>
        <v>0</v>
      </c>
      <c r="L237" s="243">
        <v>8128</v>
      </c>
      <c r="M237" s="243">
        <f aca="true" t="shared" si="25" ref="M237:M242">ROUND(F237*I237/G237,0)</f>
        <v>0</v>
      </c>
      <c r="N237" s="243">
        <v>191.67</v>
      </c>
      <c r="O237" s="243">
        <v>8.33</v>
      </c>
      <c r="P237" s="243"/>
      <c r="Q237" s="243"/>
      <c r="R237" s="243"/>
      <c r="S237" s="242">
        <f t="shared" si="24"/>
        <v>0</v>
      </c>
      <c r="T237" s="243">
        <v>2307</v>
      </c>
      <c r="U237" s="241">
        <f aca="true" t="shared" si="26" ref="U237:U242">ROUND(Q237*N237/O237,)</f>
        <v>0</v>
      </c>
      <c r="V237" s="243"/>
      <c r="W237" s="293"/>
      <c r="X237" s="163"/>
      <c r="Y237" s="163"/>
      <c r="Z237" s="51">
        <v>1452</v>
      </c>
    </row>
    <row r="238" spans="1:26" ht="25.5">
      <c r="A238" s="360"/>
      <c r="B238" s="381"/>
      <c r="C238" s="49" t="s">
        <v>3</v>
      </c>
      <c r="D238" s="50" t="s">
        <v>162</v>
      </c>
      <c r="E238" s="208" t="s">
        <v>163</v>
      </c>
      <c r="F238" s="243">
        <v>495</v>
      </c>
      <c r="G238" s="243">
        <v>10.31</v>
      </c>
      <c r="H238" s="243"/>
      <c r="I238" s="243"/>
      <c r="J238" s="243"/>
      <c r="K238" s="242">
        <f t="shared" si="23"/>
        <v>0</v>
      </c>
      <c r="L238" s="243">
        <v>8128</v>
      </c>
      <c r="M238" s="243">
        <f t="shared" si="25"/>
        <v>0</v>
      </c>
      <c r="N238" s="243">
        <v>495</v>
      </c>
      <c r="O238" s="243">
        <v>10.31</v>
      </c>
      <c r="P238" s="243"/>
      <c r="Q238" s="243"/>
      <c r="R238" s="243"/>
      <c r="S238" s="242">
        <f t="shared" si="24"/>
        <v>0</v>
      </c>
      <c r="T238" s="243">
        <v>2307</v>
      </c>
      <c r="U238" s="241">
        <f t="shared" si="26"/>
        <v>0</v>
      </c>
      <c r="V238" s="243"/>
      <c r="W238" s="293"/>
      <c r="X238" s="163"/>
      <c r="Y238" s="163"/>
      <c r="Z238" s="60">
        <f>Z237</f>
        <v>1452</v>
      </c>
    </row>
    <row r="239" spans="1:26" ht="38.25" customHeight="1">
      <c r="A239" s="360"/>
      <c r="B239" s="381"/>
      <c r="C239" s="49" t="s">
        <v>178</v>
      </c>
      <c r="D239" s="50" t="s">
        <v>179</v>
      </c>
      <c r="E239" s="208" t="s">
        <v>180</v>
      </c>
      <c r="F239" s="243">
        <v>321</v>
      </c>
      <c r="G239" s="243">
        <v>8.49</v>
      </c>
      <c r="H239" s="243"/>
      <c r="I239" s="243"/>
      <c r="J239" s="243"/>
      <c r="K239" s="242">
        <f t="shared" si="23"/>
        <v>0</v>
      </c>
      <c r="L239" s="243">
        <v>8128</v>
      </c>
      <c r="M239" s="243">
        <f t="shared" si="25"/>
        <v>0</v>
      </c>
      <c r="N239" s="243">
        <v>321</v>
      </c>
      <c r="O239" s="243">
        <v>8.49</v>
      </c>
      <c r="P239" s="243"/>
      <c r="Q239" s="243"/>
      <c r="R239" s="243"/>
      <c r="S239" s="242">
        <f t="shared" si="24"/>
        <v>0</v>
      </c>
      <c r="T239" s="243">
        <v>2307</v>
      </c>
      <c r="U239" s="241">
        <f t="shared" si="26"/>
        <v>0</v>
      </c>
      <c r="V239" s="243"/>
      <c r="W239" s="293"/>
      <c r="X239" s="163"/>
      <c r="Y239" s="163"/>
      <c r="Z239" s="51">
        <v>71</v>
      </c>
    </row>
    <row r="240" spans="1:26" ht="25.5">
      <c r="A240" s="360"/>
      <c r="B240" s="381"/>
      <c r="C240" s="49" t="s">
        <v>166</v>
      </c>
      <c r="D240" s="50" t="s">
        <v>167</v>
      </c>
      <c r="E240" s="208" t="s">
        <v>168</v>
      </c>
      <c r="F240" s="243">
        <v>323.2</v>
      </c>
      <c r="G240" s="243">
        <v>10.01</v>
      </c>
      <c r="H240" s="243"/>
      <c r="I240" s="243"/>
      <c r="J240" s="243"/>
      <c r="K240" s="242">
        <f t="shared" si="23"/>
        <v>0</v>
      </c>
      <c r="L240" s="243">
        <v>8128</v>
      </c>
      <c r="M240" s="243">
        <f t="shared" si="25"/>
        <v>0</v>
      </c>
      <c r="N240" s="243">
        <v>323.2</v>
      </c>
      <c r="O240" s="243">
        <v>10.01</v>
      </c>
      <c r="P240" s="243"/>
      <c r="Q240" s="243"/>
      <c r="R240" s="243"/>
      <c r="S240" s="242">
        <f t="shared" si="24"/>
        <v>0</v>
      </c>
      <c r="T240" s="243">
        <v>2307</v>
      </c>
      <c r="U240" s="241">
        <f t="shared" si="26"/>
        <v>0</v>
      </c>
      <c r="V240" s="243"/>
      <c r="W240" s="293"/>
      <c r="X240" s="163"/>
      <c r="Y240" s="163"/>
      <c r="Z240" s="51">
        <v>67</v>
      </c>
    </row>
    <row r="241" spans="1:26" ht="25.5" customHeight="1">
      <c r="A241" s="360"/>
      <c r="B241" s="381"/>
      <c r="C241" s="49" t="s">
        <v>219</v>
      </c>
      <c r="D241" s="50" t="s">
        <v>220</v>
      </c>
      <c r="E241" s="208" t="s">
        <v>221</v>
      </c>
      <c r="F241" s="243">
        <v>331</v>
      </c>
      <c r="G241" s="243">
        <v>9.66</v>
      </c>
      <c r="H241" s="243"/>
      <c r="I241" s="243"/>
      <c r="J241" s="243"/>
      <c r="K241" s="242">
        <f t="shared" si="23"/>
        <v>0</v>
      </c>
      <c r="L241" s="243">
        <v>8128</v>
      </c>
      <c r="M241" s="243">
        <f t="shared" si="25"/>
        <v>0</v>
      </c>
      <c r="N241" s="243">
        <v>331</v>
      </c>
      <c r="O241" s="243">
        <v>9.66</v>
      </c>
      <c r="P241" s="243"/>
      <c r="Q241" s="243"/>
      <c r="R241" s="243"/>
      <c r="S241" s="242">
        <f t="shared" si="24"/>
        <v>0</v>
      </c>
      <c r="T241" s="243">
        <v>2307</v>
      </c>
      <c r="U241" s="241">
        <f t="shared" si="26"/>
        <v>0</v>
      </c>
      <c r="V241" s="243"/>
      <c r="W241" s="293"/>
      <c r="X241" s="163"/>
      <c r="Y241" s="163"/>
      <c r="Z241" s="51">
        <v>153</v>
      </c>
    </row>
    <row r="242" spans="1:26" ht="114.75">
      <c r="A242" s="360"/>
      <c r="B242" s="381"/>
      <c r="C242" s="49" t="s">
        <v>187</v>
      </c>
      <c r="D242" s="50" t="s">
        <v>188</v>
      </c>
      <c r="E242" s="208" t="s">
        <v>215</v>
      </c>
      <c r="F242" s="243">
        <v>299</v>
      </c>
      <c r="G242" s="243">
        <v>7.12</v>
      </c>
      <c r="H242" s="243"/>
      <c r="I242" s="243"/>
      <c r="J242" s="243"/>
      <c r="K242" s="242">
        <f t="shared" si="23"/>
        <v>0</v>
      </c>
      <c r="L242" s="243">
        <v>8128</v>
      </c>
      <c r="M242" s="243">
        <f t="shared" si="25"/>
        <v>0</v>
      </c>
      <c r="N242" s="243">
        <v>299</v>
      </c>
      <c r="O242" s="243">
        <v>7.12</v>
      </c>
      <c r="P242" s="243"/>
      <c r="Q242" s="243"/>
      <c r="R242" s="243"/>
      <c r="S242" s="242">
        <f t="shared" si="24"/>
        <v>0</v>
      </c>
      <c r="T242" s="243">
        <v>2307</v>
      </c>
      <c r="U242" s="241">
        <f t="shared" si="26"/>
        <v>0</v>
      </c>
      <c r="V242" s="243"/>
      <c r="W242" s="293"/>
      <c r="X242" s="163"/>
      <c r="Y242" s="163"/>
      <c r="Z242" s="51">
        <v>293</v>
      </c>
    </row>
    <row r="243" spans="1:26" ht="63.75" customHeight="1">
      <c r="A243" s="360"/>
      <c r="B243" s="382"/>
      <c r="C243" s="49" t="s">
        <v>216</v>
      </c>
      <c r="D243" s="50" t="s">
        <v>217</v>
      </c>
      <c r="E243" s="208" t="s">
        <v>215</v>
      </c>
      <c r="F243" s="243"/>
      <c r="G243" s="243"/>
      <c r="H243" s="243"/>
      <c r="I243" s="243"/>
      <c r="J243" s="243"/>
      <c r="K243" s="242">
        <f t="shared" si="23"/>
        <v>0</v>
      </c>
      <c r="L243" s="243">
        <v>8128</v>
      </c>
      <c r="M243" s="243"/>
      <c r="N243" s="243"/>
      <c r="O243" s="243"/>
      <c r="P243" s="243"/>
      <c r="Q243" s="243"/>
      <c r="R243" s="243"/>
      <c r="S243" s="242">
        <f t="shared" si="24"/>
        <v>0</v>
      </c>
      <c r="T243" s="243">
        <v>2307</v>
      </c>
      <c r="U243" s="241"/>
      <c r="V243" s="243"/>
      <c r="W243" s="293"/>
      <c r="X243" s="163"/>
      <c r="Y243" s="163"/>
      <c r="Z243" s="51">
        <v>49</v>
      </c>
    </row>
    <row r="244" spans="1:26" ht="15.75">
      <c r="A244" s="360"/>
      <c r="B244" s="354" t="s">
        <v>5</v>
      </c>
      <c r="C244" s="354"/>
      <c r="D244" s="354"/>
      <c r="E244" s="354"/>
      <c r="F244" s="243"/>
      <c r="G244" s="243"/>
      <c r="H244" s="243"/>
      <c r="I244" s="243"/>
      <c r="J244" s="243"/>
      <c r="K244" s="242">
        <f t="shared" si="23"/>
        <v>0</v>
      </c>
      <c r="L244" s="243">
        <v>8128</v>
      </c>
      <c r="M244" s="243"/>
      <c r="N244" s="243"/>
      <c r="O244" s="243"/>
      <c r="P244" s="243"/>
      <c r="Q244" s="243"/>
      <c r="R244" s="243"/>
      <c r="S244" s="242">
        <f t="shared" si="24"/>
        <v>0</v>
      </c>
      <c r="T244" s="243">
        <v>2307</v>
      </c>
      <c r="U244" s="241"/>
      <c r="V244" s="243"/>
      <c r="W244" s="293"/>
      <c r="X244" s="163"/>
      <c r="Y244" s="163"/>
      <c r="Z244" s="51">
        <v>45</v>
      </c>
    </row>
    <row r="245" spans="1:26" ht="38.25" customHeight="1">
      <c r="A245" s="360" t="s">
        <v>66</v>
      </c>
      <c r="B245" s="396" t="s">
        <v>275</v>
      </c>
      <c r="C245" s="49" t="s">
        <v>178</v>
      </c>
      <c r="D245" s="50" t="s">
        <v>179</v>
      </c>
      <c r="E245" s="208" t="s">
        <v>180</v>
      </c>
      <c r="F245" s="243">
        <v>338.42</v>
      </c>
      <c r="G245" s="243">
        <v>8.55</v>
      </c>
      <c r="H245" s="243"/>
      <c r="I245" s="243"/>
      <c r="J245" s="243"/>
      <c r="K245" s="242">
        <f t="shared" si="23"/>
        <v>0</v>
      </c>
      <c r="L245" s="243">
        <v>9109</v>
      </c>
      <c r="M245" s="243">
        <f>ROUND(F245*I245/G245,0)</f>
        <v>0</v>
      </c>
      <c r="N245" s="243">
        <v>338.42</v>
      </c>
      <c r="O245" s="243">
        <v>8.55</v>
      </c>
      <c r="P245" s="243">
        <v>1</v>
      </c>
      <c r="Q245" s="243">
        <v>3</v>
      </c>
      <c r="R245" s="243">
        <v>92</v>
      </c>
      <c r="S245" s="242">
        <f t="shared" si="24"/>
        <v>12.376237623762377</v>
      </c>
      <c r="T245" s="243">
        <v>2424</v>
      </c>
      <c r="U245" s="241">
        <f>ROUND(Q245*N245/O245,)</f>
        <v>119</v>
      </c>
      <c r="V245" s="243">
        <v>3</v>
      </c>
      <c r="W245" s="293">
        <v>92</v>
      </c>
      <c r="X245" s="163"/>
      <c r="Y245" s="163"/>
      <c r="Z245" s="51">
        <v>0</v>
      </c>
    </row>
    <row r="246" spans="1:26" ht="25.5">
      <c r="A246" s="360"/>
      <c r="B246" s="397"/>
      <c r="C246" s="49" t="s">
        <v>166</v>
      </c>
      <c r="D246" s="50" t="s">
        <v>167</v>
      </c>
      <c r="E246" s="208" t="s">
        <v>168</v>
      </c>
      <c r="F246" s="243">
        <v>338.31</v>
      </c>
      <c r="G246" s="243">
        <v>9.86</v>
      </c>
      <c r="H246" s="241">
        <v>1</v>
      </c>
      <c r="I246" s="241">
        <v>3</v>
      </c>
      <c r="J246" s="241">
        <v>100</v>
      </c>
      <c r="K246" s="242">
        <f aca="true" t="shared" si="27" ref="K246:K277">I246/L246*10000</f>
        <v>3.293446042375672</v>
      </c>
      <c r="L246" s="243">
        <v>9109</v>
      </c>
      <c r="M246" s="243">
        <f>ROUND(F246*I246/G246,0)</f>
        <v>103</v>
      </c>
      <c r="N246" s="243">
        <v>338.31</v>
      </c>
      <c r="O246" s="243">
        <v>9.86</v>
      </c>
      <c r="P246" s="241"/>
      <c r="Q246" s="241"/>
      <c r="R246" s="241"/>
      <c r="S246" s="242">
        <f t="shared" si="24"/>
        <v>0</v>
      </c>
      <c r="T246" s="243">
        <v>2424</v>
      </c>
      <c r="U246" s="241">
        <f>ROUND(Q246*N246/O246,)</f>
        <v>0</v>
      </c>
      <c r="V246" s="241">
        <v>3</v>
      </c>
      <c r="W246" s="291">
        <v>100</v>
      </c>
      <c r="X246" s="163"/>
      <c r="Y246" s="163"/>
      <c r="Z246" s="60">
        <f>Z245+Z244+Z243+Z242+Z241+Z240+Z239</f>
        <v>678</v>
      </c>
    </row>
    <row r="247" spans="1:26" ht="25.5" customHeight="1">
      <c r="A247" s="360"/>
      <c r="B247" s="397"/>
      <c r="C247" s="49" t="s">
        <v>219</v>
      </c>
      <c r="D247" s="50" t="s">
        <v>220</v>
      </c>
      <c r="E247" s="208" t="s">
        <v>221</v>
      </c>
      <c r="F247" s="243">
        <v>382.67</v>
      </c>
      <c r="G247" s="243">
        <v>9.73</v>
      </c>
      <c r="H247" s="241"/>
      <c r="I247" s="241"/>
      <c r="J247" s="241"/>
      <c r="K247" s="242">
        <f t="shared" si="27"/>
        <v>0</v>
      </c>
      <c r="L247" s="243">
        <v>9109</v>
      </c>
      <c r="M247" s="243">
        <f>ROUND(F247*I247/G247,0)</f>
        <v>0</v>
      </c>
      <c r="N247" s="243">
        <v>382.67</v>
      </c>
      <c r="O247" s="243">
        <v>9.73</v>
      </c>
      <c r="P247" s="241"/>
      <c r="Q247" s="241"/>
      <c r="R247" s="241"/>
      <c r="S247" s="242">
        <f t="shared" si="24"/>
        <v>0</v>
      </c>
      <c r="T247" s="243">
        <v>2424</v>
      </c>
      <c r="U247" s="241">
        <f>ROUND(Q247*N247/O247,)</f>
        <v>0</v>
      </c>
      <c r="V247" s="241"/>
      <c r="W247" s="291"/>
      <c r="X247" s="163"/>
      <c r="Y247" s="163"/>
      <c r="Z247" s="51">
        <v>145</v>
      </c>
    </row>
    <row r="248" spans="1:26" ht="114.75">
      <c r="A248" s="360"/>
      <c r="B248" s="398"/>
      <c r="C248" s="49" t="s">
        <v>187</v>
      </c>
      <c r="D248" s="50" t="s">
        <v>188</v>
      </c>
      <c r="E248" s="208" t="s">
        <v>215</v>
      </c>
      <c r="F248" s="243">
        <v>404.5</v>
      </c>
      <c r="G248" s="243">
        <v>7.7</v>
      </c>
      <c r="H248" s="243"/>
      <c r="I248" s="243"/>
      <c r="J248" s="243"/>
      <c r="K248" s="242">
        <f t="shared" si="27"/>
        <v>0</v>
      </c>
      <c r="L248" s="243">
        <v>9109</v>
      </c>
      <c r="M248" s="243">
        <f>ROUND(F248*I248/G248,0)</f>
        <v>0</v>
      </c>
      <c r="N248" s="243">
        <v>404.5</v>
      </c>
      <c r="O248" s="243">
        <v>7.7</v>
      </c>
      <c r="P248" s="243"/>
      <c r="Q248" s="243"/>
      <c r="R248" s="243"/>
      <c r="S248" s="242">
        <f t="shared" si="24"/>
        <v>0</v>
      </c>
      <c r="T248" s="243">
        <v>2424</v>
      </c>
      <c r="U248" s="241">
        <f>ROUND(Q248*N248/O248,)</f>
        <v>0</v>
      </c>
      <c r="V248" s="243"/>
      <c r="W248" s="293"/>
      <c r="X248" s="163"/>
      <c r="Y248" s="163"/>
      <c r="Z248" s="51">
        <v>440</v>
      </c>
    </row>
    <row r="249" spans="1:26" ht="15" customHeight="1">
      <c r="A249" s="360"/>
      <c r="B249" s="354" t="s">
        <v>5</v>
      </c>
      <c r="C249" s="354"/>
      <c r="D249" s="354"/>
      <c r="E249" s="354"/>
      <c r="F249" s="243"/>
      <c r="G249" s="243"/>
      <c r="H249" s="243"/>
      <c r="I249" s="243">
        <f>I246+I245</f>
        <v>3</v>
      </c>
      <c r="J249" s="243">
        <f>J246+J245</f>
        <v>100</v>
      </c>
      <c r="K249" s="242">
        <f t="shared" si="27"/>
        <v>3.293446042375672</v>
      </c>
      <c r="L249" s="243">
        <v>9109</v>
      </c>
      <c r="M249" s="243"/>
      <c r="N249" s="243"/>
      <c r="O249" s="243"/>
      <c r="P249" s="243"/>
      <c r="Q249" s="243">
        <f>Q246+Q245</f>
        <v>3</v>
      </c>
      <c r="R249" s="243">
        <f>R246+R245</f>
        <v>92</v>
      </c>
      <c r="S249" s="242">
        <f aca="true" t="shared" si="28" ref="S249:S278">Q249/T249*10000</f>
        <v>12.376237623762377</v>
      </c>
      <c r="T249" s="243">
        <v>2424</v>
      </c>
      <c r="U249" s="241"/>
      <c r="V249" s="243">
        <v>6</v>
      </c>
      <c r="W249" s="293">
        <v>192</v>
      </c>
      <c r="X249" s="163"/>
      <c r="Y249" s="163"/>
      <c r="Z249" s="51">
        <v>114</v>
      </c>
    </row>
    <row r="250" spans="1:26" ht="25.5">
      <c r="A250" s="360" t="s">
        <v>67</v>
      </c>
      <c r="B250" s="396" t="s">
        <v>276</v>
      </c>
      <c r="C250" s="49" t="s">
        <v>3</v>
      </c>
      <c r="D250" s="50" t="s">
        <v>162</v>
      </c>
      <c r="E250" s="208" t="s">
        <v>163</v>
      </c>
      <c r="F250" s="243">
        <v>328</v>
      </c>
      <c r="G250" s="243">
        <v>12.1</v>
      </c>
      <c r="H250" s="243"/>
      <c r="I250" s="243"/>
      <c r="J250" s="243"/>
      <c r="K250" s="242">
        <f t="shared" si="27"/>
        <v>0</v>
      </c>
      <c r="L250" s="243">
        <v>27860</v>
      </c>
      <c r="M250" s="243">
        <f>ROUND(F250*I250/G250,0)</f>
        <v>0</v>
      </c>
      <c r="N250" s="243">
        <v>328</v>
      </c>
      <c r="O250" s="243">
        <v>12.1</v>
      </c>
      <c r="P250" s="243"/>
      <c r="Q250" s="243"/>
      <c r="R250" s="243"/>
      <c r="S250" s="242">
        <f t="shared" si="28"/>
        <v>0</v>
      </c>
      <c r="T250" s="243">
        <v>9110</v>
      </c>
      <c r="U250" s="241">
        <f>ROUND(Q250*N250/O250,)</f>
        <v>0</v>
      </c>
      <c r="V250" s="243"/>
      <c r="W250" s="293"/>
      <c r="X250" s="163"/>
      <c r="Y250" s="163"/>
      <c r="Z250" s="51">
        <v>106</v>
      </c>
    </row>
    <row r="251" spans="1:26" ht="25.5" customHeight="1">
      <c r="A251" s="360"/>
      <c r="B251" s="397"/>
      <c r="C251" s="65" t="s">
        <v>10</v>
      </c>
      <c r="D251" s="66" t="s">
        <v>195</v>
      </c>
      <c r="E251" s="211" t="s">
        <v>11</v>
      </c>
      <c r="F251" s="243">
        <v>338.29</v>
      </c>
      <c r="G251" s="243">
        <v>9.09</v>
      </c>
      <c r="H251" s="243"/>
      <c r="I251" s="243"/>
      <c r="J251" s="243"/>
      <c r="K251" s="242">
        <f t="shared" si="27"/>
        <v>0</v>
      </c>
      <c r="L251" s="243">
        <v>27860</v>
      </c>
      <c r="M251" s="243">
        <f>ROUND(F251*I251/G251,0)</f>
        <v>0</v>
      </c>
      <c r="N251" s="243">
        <v>338.29</v>
      </c>
      <c r="O251" s="243">
        <v>9.09</v>
      </c>
      <c r="P251" s="243"/>
      <c r="Q251" s="243"/>
      <c r="R251" s="243"/>
      <c r="S251" s="242">
        <f t="shared" si="28"/>
        <v>0</v>
      </c>
      <c r="T251" s="243">
        <v>9110</v>
      </c>
      <c r="U251" s="241">
        <f>ROUND(Q251*N251/O251,)</f>
        <v>0</v>
      </c>
      <c r="V251" s="243"/>
      <c r="W251" s="293"/>
      <c r="X251" s="163"/>
      <c r="Y251" s="163"/>
      <c r="Z251" s="60">
        <f>Z250+Z249+Z248+Z247</f>
        <v>805</v>
      </c>
    </row>
    <row r="252" spans="1:26" ht="15.75">
      <c r="A252" s="360"/>
      <c r="B252" s="397"/>
      <c r="C252" s="49"/>
      <c r="D252" s="406" t="s">
        <v>35</v>
      </c>
      <c r="E252" s="407"/>
      <c r="F252" s="243"/>
      <c r="G252" s="243"/>
      <c r="H252" s="243"/>
      <c r="I252" s="243"/>
      <c r="J252" s="243"/>
      <c r="K252" s="242">
        <f t="shared" si="27"/>
        <v>0</v>
      </c>
      <c r="L252" s="243">
        <v>27860</v>
      </c>
      <c r="M252" s="243"/>
      <c r="N252" s="243"/>
      <c r="O252" s="243"/>
      <c r="P252" s="243"/>
      <c r="Q252" s="243"/>
      <c r="R252" s="243"/>
      <c r="S252" s="242">
        <f t="shared" si="28"/>
        <v>0</v>
      </c>
      <c r="T252" s="243">
        <v>9110</v>
      </c>
      <c r="U252" s="241"/>
      <c r="V252" s="243"/>
      <c r="W252" s="293"/>
      <c r="X252" s="163"/>
      <c r="Y252" s="163"/>
      <c r="Z252" s="51">
        <v>0</v>
      </c>
    </row>
    <row r="253" spans="1:26" ht="38.25" customHeight="1">
      <c r="A253" s="360"/>
      <c r="B253" s="397"/>
      <c r="C253" s="49" t="s">
        <v>178</v>
      </c>
      <c r="D253" s="50" t="s">
        <v>179</v>
      </c>
      <c r="E253" s="208" t="s">
        <v>180</v>
      </c>
      <c r="F253" s="243">
        <v>271.22</v>
      </c>
      <c r="G253" s="243">
        <v>10.13</v>
      </c>
      <c r="H253" s="243"/>
      <c r="I253" s="243"/>
      <c r="J253" s="243"/>
      <c r="K253" s="242">
        <f t="shared" si="27"/>
        <v>0</v>
      </c>
      <c r="L253" s="243">
        <v>27860</v>
      </c>
      <c r="M253" s="243">
        <f>ROUND(F253*I253/G253,0)</f>
        <v>0</v>
      </c>
      <c r="N253" s="243">
        <v>271.22</v>
      </c>
      <c r="O253" s="243">
        <v>10.13</v>
      </c>
      <c r="P253" s="243"/>
      <c r="Q253" s="243"/>
      <c r="R253" s="243"/>
      <c r="S253" s="242">
        <f t="shared" si="28"/>
        <v>0</v>
      </c>
      <c r="T253" s="243">
        <v>9110</v>
      </c>
      <c r="U253" s="241">
        <f>ROUND(Q253*N253/O253,)</f>
        <v>0</v>
      </c>
      <c r="V253" s="243"/>
      <c r="W253" s="293"/>
      <c r="X253" s="163"/>
      <c r="Y253" s="163"/>
      <c r="Z253" s="79">
        <v>694</v>
      </c>
    </row>
    <row r="254" spans="1:26" ht="25.5">
      <c r="A254" s="360"/>
      <c r="B254" s="397"/>
      <c r="C254" s="49" t="s">
        <v>166</v>
      </c>
      <c r="D254" s="50" t="s">
        <v>167</v>
      </c>
      <c r="E254" s="208" t="s">
        <v>168</v>
      </c>
      <c r="F254" s="243">
        <v>209.17</v>
      </c>
      <c r="G254" s="243">
        <v>12.18</v>
      </c>
      <c r="H254" s="241">
        <v>1</v>
      </c>
      <c r="I254" s="241">
        <v>28</v>
      </c>
      <c r="J254" s="241">
        <v>941</v>
      </c>
      <c r="K254" s="242">
        <f t="shared" si="27"/>
        <v>10.050251256281408</v>
      </c>
      <c r="L254" s="243">
        <v>27860</v>
      </c>
      <c r="M254" s="243">
        <f>ROUND(F254*I254/G254,0)</f>
        <v>481</v>
      </c>
      <c r="N254" s="243">
        <v>209.17</v>
      </c>
      <c r="O254" s="243">
        <v>12.18</v>
      </c>
      <c r="P254" s="243"/>
      <c r="Q254" s="243"/>
      <c r="R254" s="243"/>
      <c r="S254" s="242">
        <f t="shared" si="28"/>
        <v>0</v>
      </c>
      <c r="T254" s="243">
        <v>9110</v>
      </c>
      <c r="U254" s="241">
        <f>ROUND(Q254*N254/O254,)</f>
        <v>0</v>
      </c>
      <c r="V254" s="241">
        <v>28</v>
      </c>
      <c r="W254" s="291">
        <v>941</v>
      </c>
      <c r="X254" s="163"/>
      <c r="Y254" s="163"/>
      <c r="Z254" s="80" t="s">
        <v>330</v>
      </c>
    </row>
    <row r="255" spans="1:26" ht="25.5" customHeight="1">
      <c r="A255" s="360"/>
      <c r="B255" s="397"/>
      <c r="C255" s="49" t="s">
        <v>219</v>
      </c>
      <c r="D255" s="50" t="s">
        <v>220</v>
      </c>
      <c r="E255" s="208" t="s">
        <v>221</v>
      </c>
      <c r="F255" s="243">
        <v>308</v>
      </c>
      <c r="G255" s="243">
        <v>11.89</v>
      </c>
      <c r="H255" s="243"/>
      <c r="I255" s="243"/>
      <c r="J255" s="243"/>
      <c r="K255" s="242">
        <f t="shared" si="27"/>
        <v>0</v>
      </c>
      <c r="L255" s="243">
        <v>27860</v>
      </c>
      <c r="M255" s="243">
        <f>ROUND(F255*I255/G255,0)</f>
        <v>0</v>
      </c>
      <c r="N255" s="243">
        <v>308</v>
      </c>
      <c r="O255" s="243">
        <v>11.89</v>
      </c>
      <c r="P255" s="243"/>
      <c r="Q255" s="243"/>
      <c r="R255" s="243"/>
      <c r="S255" s="242">
        <f t="shared" si="28"/>
        <v>0</v>
      </c>
      <c r="T255" s="243">
        <v>9110</v>
      </c>
      <c r="U255" s="241">
        <f>ROUND(Q255*N255/O255,)</f>
        <v>0</v>
      </c>
      <c r="V255" s="243"/>
      <c r="W255" s="293"/>
      <c r="X255" s="163"/>
      <c r="Y255" s="163"/>
      <c r="Z255" s="42">
        <v>211</v>
      </c>
    </row>
    <row r="256" spans="1:26" ht="25.5">
      <c r="A256" s="360"/>
      <c r="B256" s="397"/>
      <c r="C256" s="371" t="s">
        <v>187</v>
      </c>
      <c r="D256" s="373" t="s">
        <v>188</v>
      </c>
      <c r="E256" s="208" t="s">
        <v>215</v>
      </c>
      <c r="F256" s="243">
        <v>99.5</v>
      </c>
      <c r="G256" s="243">
        <v>2.64</v>
      </c>
      <c r="H256" s="243"/>
      <c r="I256" s="243"/>
      <c r="J256" s="243"/>
      <c r="K256" s="242">
        <f t="shared" si="27"/>
        <v>0</v>
      </c>
      <c r="L256" s="243">
        <v>27860</v>
      </c>
      <c r="M256" s="243">
        <f>ROUND(F256*I256/G256,0)</f>
        <v>0</v>
      </c>
      <c r="N256" s="243">
        <v>99.5</v>
      </c>
      <c r="O256" s="243">
        <v>2.64</v>
      </c>
      <c r="P256" s="243"/>
      <c r="Q256" s="243"/>
      <c r="R256" s="243"/>
      <c r="S256" s="242">
        <f t="shared" si="28"/>
        <v>0</v>
      </c>
      <c r="T256" s="243">
        <v>9110</v>
      </c>
      <c r="U256" s="241">
        <f>ROUND(Q256*N256/O256,)</f>
        <v>0</v>
      </c>
      <c r="V256" s="243"/>
      <c r="W256" s="293"/>
      <c r="X256" s="163"/>
      <c r="Y256" s="163"/>
      <c r="Z256" s="51">
        <v>1141</v>
      </c>
    </row>
    <row r="257" spans="1:26" ht="51" customHeight="1">
      <c r="A257" s="360"/>
      <c r="B257" s="398"/>
      <c r="C257" s="372"/>
      <c r="D257" s="374"/>
      <c r="E257" s="208" t="s">
        <v>189</v>
      </c>
      <c r="F257" s="243">
        <v>100</v>
      </c>
      <c r="G257" s="243">
        <v>6.32</v>
      </c>
      <c r="H257" s="243"/>
      <c r="I257" s="243"/>
      <c r="J257" s="243"/>
      <c r="K257" s="242">
        <f t="shared" si="27"/>
        <v>0</v>
      </c>
      <c r="L257" s="243">
        <v>27860</v>
      </c>
      <c r="M257" s="243">
        <f>ROUND(F257*I257/G257,0)</f>
        <v>0</v>
      </c>
      <c r="N257" s="243">
        <v>100</v>
      </c>
      <c r="O257" s="243">
        <v>6.32</v>
      </c>
      <c r="P257" s="243"/>
      <c r="Q257" s="243"/>
      <c r="R257" s="243"/>
      <c r="S257" s="242">
        <f t="shared" si="28"/>
        <v>0</v>
      </c>
      <c r="T257" s="243">
        <v>9110</v>
      </c>
      <c r="U257" s="241">
        <f>ROUND(Q257*N257/O257,)</f>
        <v>0</v>
      </c>
      <c r="V257" s="243"/>
      <c r="W257" s="293"/>
      <c r="X257" s="163"/>
      <c r="Y257" s="163"/>
      <c r="Z257" s="51">
        <v>112</v>
      </c>
    </row>
    <row r="258" spans="1:26" ht="15.75">
      <c r="A258" s="360"/>
      <c r="B258" s="354" t="s">
        <v>5</v>
      </c>
      <c r="C258" s="354"/>
      <c r="D258" s="354"/>
      <c r="E258" s="354"/>
      <c r="F258" s="243"/>
      <c r="G258" s="243"/>
      <c r="H258" s="243"/>
      <c r="I258" s="243">
        <f>I254</f>
        <v>28</v>
      </c>
      <c r="J258" s="243">
        <f>J254</f>
        <v>941</v>
      </c>
      <c r="K258" s="242">
        <f t="shared" si="27"/>
        <v>10.050251256281408</v>
      </c>
      <c r="L258" s="243">
        <v>27860</v>
      </c>
      <c r="M258" s="243"/>
      <c r="N258" s="243"/>
      <c r="O258" s="243"/>
      <c r="P258" s="243"/>
      <c r="Q258" s="243"/>
      <c r="R258" s="243"/>
      <c r="S258" s="242">
        <f t="shared" si="28"/>
        <v>0</v>
      </c>
      <c r="T258" s="243">
        <v>9110</v>
      </c>
      <c r="U258" s="241"/>
      <c r="V258" s="243">
        <v>28</v>
      </c>
      <c r="W258" s="293">
        <v>941</v>
      </c>
      <c r="X258" s="163"/>
      <c r="Y258" s="163"/>
      <c r="Z258" s="51">
        <v>86</v>
      </c>
    </row>
    <row r="259" spans="1:26" ht="25.5" customHeight="1">
      <c r="A259" s="360" t="s">
        <v>12</v>
      </c>
      <c r="B259" s="380" t="s">
        <v>277</v>
      </c>
      <c r="C259" s="49" t="s">
        <v>3</v>
      </c>
      <c r="D259" s="50" t="s">
        <v>162</v>
      </c>
      <c r="E259" s="208" t="s">
        <v>163</v>
      </c>
      <c r="F259" s="243">
        <v>208</v>
      </c>
      <c r="G259" s="243">
        <v>9.77</v>
      </c>
      <c r="H259" s="241">
        <v>1</v>
      </c>
      <c r="I259" s="241">
        <v>10</v>
      </c>
      <c r="J259" s="241">
        <v>274</v>
      </c>
      <c r="K259" s="242">
        <f t="shared" si="27"/>
        <v>6.954586549829612</v>
      </c>
      <c r="L259" s="243">
        <v>14379</v>
      </c>
      <c r="M259" s="243">
        <f>ROUND(F259*I259/G259,0)</f>
        <v>213</v>
      </c>
      <c r="N259" s="243">
        <v>208</v>
      </c>
      <c r="O259" s="243">
        <v>9.77</v>
      </c>
      <c r="P259" s="241"/>
      <c r="Q259" s="241"/>
      <c r="R259" s="241"/>
      <c r="S259" s="242">
        <f t="shared" si="28"/>
        <v>0</v>
      </c>
      <c r="T259" s="243">
        <v>4131</v>
      </c>
      <c r="U259" s="241">
        <f>ROUND(Q259*N259/O259,)</f>
        <v>0</v>
      </c>
      <c r="V259" s="241">
        <v>10</v>
      </c>
      <c r="W259" s="291">
        <v>274</v>
      </c>
      <c r="X259" s="163"/>
      <c r="Y259" s="163"/>
      <c r="Z259" s="51">
        <v>76</v>
      </c>
    </row>
    <row r="260" spans="1:26" ht="25.5">
      <c r="A260" s="360"/>
      <c r="B260" s="381"/>
      <c r="C260" s="49" t="s">
        <v>166</v>
      </c>
      <c r="D260" s="50" t="s">
        <v>167</v>
      </c>
      <c r="E260" s="208" t="s">
        <v>168</v>
      </c>
      <c r="F260" s="243">
        <v>285.44</v>
      </c>
      <c r="G260" s="243">
        <v>9.71</v>
      </c>
      <c r="H260" s="241">
        <v>1</v>
      </c>
      <c r="I260" s="241">
        <v>18</v>
      </c>
      <c r="J260" s="241">
        <v>615</v>
      </c>
      <c r="K260" s="242">
        <f t="shared" si="27"/>
        <v>12.518255789693303</v>
      </c>
      <c r="L260" s="243">
        <v>14379</v>
      </c>
      <c r="M260" s="243">
        <f>ROUND(F260*I260/G260,0)</f>
        <v>529</v>
      </c>
      <c r="N260" s="243">
        <v>285.44</v>
      </c>
      <c r="O260" s="243">
        <v>9.71</v>
      </c>
      <c r="P260" s="241"/>
      <c r="Q260" s="241"/>
      <c r="R260" s="241"/>
      <c r="S260" s="242">
        <f t="shared" si="28"/>
        <v>0</v>
      </c>
      <c r="T260" s="243">
        <v>4131</v>
      </c>
      <c r="U260" s="241">
        <f>ROUND(Q260*N260/O260,)</f>
        <v>0</v>
      </c>
      <c r="V260" s="241">
        <v>18</v>
      </c>
      <c r="W260" s="291">
        <v>615</v>
      </c>
      <c r="X260" s="163"/>
      <c r="Y260" s="163"/>
      <c r="Z260" s="60">
        <f>Z259+Z258+Z257+Z256+Z255+Z253+Z252</f>
        <v>2320</v>
      </c>
    </row>
    <row r="261" spans="1:26" ht="25.5" customHeight="1">
      <c r="A261" s="360"/>
      <c r="B261" s="381"/>
      <c r="C261" s="49" t="s">
        <v>219</v>
      </c>
      <c r="D261" s="50" t="s">
        <v>220</v>
      </c>
      <c r="E261" s="208" t="s">
        <v>221</v>
      </c>
      <c r="F261" s="243">
        <v>121.5</v>
      </c>
      <c r="G261" s="243">
        <v>10.34</v>
      </c>
      <c r="H261" s="241">
        <v>1</v>
      </c>
      <c r="I261" s="241">
        <v>4</v>
      </c>
      <c r="J261" s="241">
        <v>126</v>
      </c>
      <c r="K261" s="242">
        <f t="shared" si="27"/>
        <v>2.7818346199318453</v>
      </c>
      <c r="L261" s="243">
        <v>14379</v>
      </c>
      <c r="M261" s="243">
        <f>ROUND(F261*I261/G261,0)</f>
        <v>47</v>
      </c>
      <c r="N261" s="243">
        <v>121.5</v>
      </c>
      <c r="O261" s="243">
        <v>10.34</v>
      </c>
      <c r="P261" s="241"/>
      <c r="Q261" s="241"/>
      <c r="R261" s="241"/>
      <c r="S261" s="242">
        <f t="shared" si="28"/>
        <v>0</v>
      </c>
      <c r="T261" s="243">
        <v>4131</v>
      </c>
      <c r="U261" s="241">
        <f>ROUND(Q261*N261/O261,)</f>
        <v>0</v>
      </c>
      <c r="V261" s="241">
        <v>4</v>
      </c>
      <c r="W261" s="291">
        <v>126</v>
      </c>
      <c r="X261" s="163"/>
      <c r="Y261" s="163"/>
      <c r="Z261" s="51">
        <v>274</v>
      </c>
    </row>
    <row r="262" spans="1:26" ht="114.75">
      <c r="A262" s="360"/>
      <c r="B262" s="381"/>
      <c r="C262" s="49" t="s">
        <v>187</v>
      </c>
      <c r="D262" s="50" t="s">
        <v>188</v>
      </c>
      <c r="E262" s="208" t="s">
        <v>215</v>
      </c>
      <c r="F262" s="243">
        <v>289.5</v>
      </c>
      <c r="G262" s="243">
        <v>6.26</v>
      </c>
      <c r="H262" s="241">
        <v>1</v>
      </c>
      <c r="I262" s="241">
        <v>2</v>
      </c>
      <c r="J262" s="241">
        <v>160</v>
      </c>
      <c r="K262" s="242">
        <f t="shared" si="27"/>
        <v>1.3909173099659227</v>
      </c>
      <c r="L262" s="243">
        <v>14379</v>
      </c>
      <c r="M262" s="243">
        <f>ROUND(F262*I262/G262,0)</f>
        <v>92</v>
      </c>
      <c r="N262" s="243">
        <v>289.5</v>
      </c>
      <c r="O262" s="243">
        <v>6.26</v>
      </c>
      <c r="P262" s="241"/>
      <c r="Q262" s="241"/>
      <c r="R262" s="241"/>
      <c r="S262" s="242">
        <f t="shared" si="28"/>
        <v>0</v>
      </c>
      <c r="T262" s="243">
        <v>4131</v>
      </c>
      <c r="U262" s="241">
        <f>ROUND(Q262*N262/O262,)</f>
        <v>0</v>
      </c>
      <c r="V262" s="241">
        <v>2</v>
      </c>
      <c r="W262" s="291">
        <v>160</v>
      </c>
      <c r="X262" s="163"/>
      <c r="Y262" s="163"/>
      <c r="Z262" s="51">
        <v>615</v>
      </c>
    </row>
    <row r="263" spans="1:26" ht="63.75" customHeight="1">
      <c r="A263" s="360"/>
      <c r="B263" s="382"/>
      <c r="C263" s="49" t="s">
        <v>216</v>
      </c>
      <c r="D263" s="50" t="s">
        <v>217</v>
      </c>
      <c r="E263" s="208" t="s">
        <v>215</v>
      </c>
      <c r="F263" s="243"/>
      <c r="G263" s="243"/>
      <c r="H263" s="243"/>
      <c r="I263" s="243"/>
      <c r="J263" s="243"/>
      <c r="K263" s="242">
        <f t="shared" si="27"/>
        <v>0</v>
      </c>
      <c r="L263" s="243">
        <v>14379</v>
      </c>
      <c r="M263" s="243"/>
      <c r="N263" s="243"/>
      <c r="O263" s="243"/>
      <c r="P263" s="243"/>
      <c r="Q263" s="243"/>
      <c r="R263" s="243"/>
      <c r="S263" s="242">
        <f t="shared" si="28"/>
        <v>0</v>
      </c>
      <c r="T263" s="243">
        <v>4131</v>
      </c>
      <c r="U263" s="241"/>
      <c r="V263" s="243"/>
      <c r="W263" s="293"/>
      <c r="X263" s="163"/>
      <c r="Y263" s="163"/>
      <c r="Z263" s="51">
        <v>155</v>
      </c>
    </row>
    <row r="264" spans="1:26" ht="15.75">
      <c r="A264" s="360"/>
      <c r="B264" s="354" t="s">
        <v>5</v>
      </c>
      <c r="C264" s="354"/>
      <c r="D264" s="354"/>
      <c r="E264" s="354"/>
      <c r="F264" s="243"/>
      <c r="G264" s="243"/>
      <c r="H264" s="243"/>
      <c r="I264" s="243">
        <f>I263+I262+I261+I260+I259</f>
        <v>34</v>
      </c>
      <c r="J264" s="243">
        <f>J263+J262+J261+J260+J259</f>
        <v>1175</v>
      </c>
      <c r="K264" s="242">
        <f t="shared" si="27"/>
        <v>23.64559426942068</v>
      </c>
      <c r="L264" s="243">
        <v>14379</v>
      </c>
      <c r="M264" s="243"/>
      <c r="N264" s="243"/>
      <c r="O264" s="243"/>
      <c r="P264" s="243"/>
      <c r="Q264" s="243">
        <f>Q263+Q262+Q261+Q260+Q259</f>
        <v>0</v>
      </c>
      <c r="R264" s="243">
        <f>R263+R262+R261+R260+R259</f>
        <v>0</v>
      </c>
      <c r="S264" s="242">
        <f t="shared" si="28"/>
        <v>0</v>
      </c>
      <c r="T264" s="243">
        <v>4131</v>
      </c>
      <c r="U264" s="241"/>
      <c r="V264" s="243">
        <v>34</v>
      </c>
      <c r="W264" s="301">
        <v>1175</v>
      </c>
      <c r="X264" s="163"/>
      <c r="Y264" s="163"/>
      <c r="Z264" s="51">
        <v>116</v>
      </c>
    </row>
    <row r="265" spans="1:26" ht="25.5" customHeight="1">
      <c r="A265" s="360" t="s">
        <v>68</v>
      </c>
      <c r="B265" s="396" t="s">
        <v>278</v>
      </c>
      <c r="C265" s="49" t="s">
        <v>3</v>
      </c>
      <c r="D265" s="50" t="s">
        <v>162</v>
      </c>
      <c r="E265" s="208" t="s">
        <v>163</v>
      </c>
      <c r="F265" s="243">
        <v>138</v>
      </c>
      <c r="G265" s="243">
        <v>10.62</v>
      </c>
      <c r="H265" s="243"/>
      <c r="I265" s="243"/>
      <c r="J265" s="243"/>
      <c r="K265" s="242">
        <f t="shared" si="27"/>
        <v>0</v>
      </c>
      <c r="L265" s="243">
        <v>6785</v>
      </c>
      <c r="M265" s="243">
        <f>ROUND(F265*I265/G265,0)</f>
        <v>0</v>
      </c>
      <c r="N265" s="243">
        <v>138</v>
      </c>
      <c r="O265" s="243">
        <v>10.62</v>
      </c>
      <c r="P265" s="243"/>
      <c r="Q265" s="243"/>
      <c r="R265" s="243"/>
      <c r="S265" s="242">
        <f t="shared" si="28"/>
        <v>0</v>
      </c>
      <c r="T265" s="243">
        <v>1381</v>
      </c>
      <c r="U265" s="241">
        <f>ROUND(Q265*N265/O265,)</f>
        <v>0</v>
      </c>
      <c r="V265" s="243"/>
      <c r="W265" s="293"/>
      <c r="X265" s="163"/>
      <c r="Y265" s="163"/>
      <c r="Z265" s="51">
        <v>0</v>
      </c>
    </row>
    <row r="266" spans="1:26" ht="38.25">
      <c r="A266" s="360"/>
      <c r="B266" s="397"/>
      <c r="C266" s="49" t="s">
        <v>178</v>
      </c>
      <c r="D266" s="50" t="s">
        <v>179</v>
      </c>
      <c r="E266" s="208" t="s">
        <v>180</v>
      </c>
      <c r="F266" s="243">
        <v>378.5</v>
      </c>
      <c r="G266" s="243">
        <v>9.12</v>
      </c>
      <c r="H266" s="243"/>
      <c r="I266" s="243"/>
      <c r="J266" s="243"/>
      <c r="K266" s="242">
        <f t="shared" si="27"/>
        <v>0</v>
      </c>
      <c r="L266" s="243">
        <v>6785</v>
      </c>
      <c r="M266" s="243">
        <f>ROUND(F266*I266/G266,0)</f>
        <v>0</v>
      </c>
      <c r="N266" s="243">
        <v>378.5</v>
      </c>
      <c r="O266" s="243">
        <v>9.12</v>
      </c>
      <c r="P266" s="243"/>
      <c r="Q266" s="243"/>
      <c r="R266" s="243"/>
      <c r="S266" s="242">
        <f t="shared" si="28"/>
        <v>0</v>
      </c>
      <c r="T266" s="243">
        <v>1381</v>
      </c>
      <c r="U266" s="241">
        <f>ROUND(Q266*N266/O266,)</f>
        <v>0</v>
      </c>
      <c r="V266" s="243"/>
      <c r="W266" s="293"/>
      <c r="X266" s="163"/>
      <c r="Y266" s="163"/>
      <c r="Z266" s="60">
        <f>Z265+Z264+Z263+Z262+Z261</f>
        <v>1160</v>
      </c>
    </row>
    <row r="267" spans="1:26" ht="25.5" customHeight="1">
      <c r="A267" s="360"/>
      <c r="B267" s="397"/>
      <c r="C267" s="49" t="s">
        <v>166</v>
      </c>
      <c r="D267" s="50" t="s">
        <v>167</v>
      </c>
      <c r="E267" s="208" t="s">
        <v>168</v>
      </c>
      <c r="F267" s="243">
        <v>258.85</v>
      </c>
      <c r="G267" s="243">
        <v>9.88</v>
      </c>
      <c r="H267" s="243"/>
      <c r="I267" s="243"/>
      <c r="J267" s="243"/>
      <c r="K267" s="242">
        <f t="shared" si="27"/>
        <v>0</v>
      </c>
      <c r="L267" s="243">
        <v>6785</v>
      </c>
      <c r="M267" s="243">
        <f>ROUND(F267*I267/G267,0)</f>
        <v>0</v>
      </c>
      <c r="N267" s="243">
        <v>258.85</v>
      </c>
      <c r="O267" s="243">
        <v>9.88</v>
      </c>
      <c r="P267" s="243"/>
      <c r="Q267" s="243"/>
      <c r="R267" s="243"/>
      <c r="S267" s="242">
        <f t="shared" si="28"/>
        <v>0</v>
      </c>
      <c r="T267" s="243">
        <v>1381</v>
      </c>
      <c r="U267" s="241">
        <f>ROUND(Q267*N267/O267,)</f>
        <v>0</v>
      </c>
      <c r="V267" s="243"/>
      <c r="W267" s="293"/>
      <c r="X267" s="163"/>
      <c r="Y267" s="163"/>
      <c r="Z267" s="51">
        <v>64</v>
      </c>
    </row>
    <row r="268" spans="1:26" ht="114.75">
      <c r="A268" s="360"/>
      <c r="B268" s="397"/>
      <c r="C268" s="49" t="s">
        <v>187</v>
      </c>
      <c r="D268" s="50" t="s">
        <v>188</v>
      </c>
      <c r="E268" s="208" t="s">
        <v>215</v>
      </c>
      <c r="F268" s="243">
        <v>243</v>
      </c>
      <c r="G268" s="243">
        <v>7.84</v>
      </c>
      <c r="H268" s="243"/>
      <c r="I268" s="243"/>
      <c r="J268" s="243"/>
      <c r="K268" s="242">
        <f t="shared" si="27"/>
        <v>0</v>
      </c>
      <c r="L268" s="243">
        <v>6785</v>
      </c>
      <c r="M268" s="243">
        <f>ROUND(F268*I268/G268,0)</f>
        <v>0</v>
      </c>
      <c r="N268" s="243">
        <v>243</v>
      </c>
      <c r="O268" s="243">
        <v>7.84</v>
      </c>
      <c r="P268" s="243"/>
      <c r="Q268" s="243"/>
      <c r="R268" s="243"/>
      <c r="S268" s="242">
        <f t="shared" si="28"/>
        <v>0</v>
      </c>
      <c r="T268" s="243">
        <v>1381</v>
      </c>
      <c r="U268" s="241">
        <f>ROUND(Q268*N268/O268,)</f>
        <v>0</v>
      </c>
      <c r="V268" s="243"/>
      <c r="W268" s="293"/>
      <c r="X268" s="163"/>
      <c r="Y268" s="163"/>
      <c r="Z268" s="51">
        <v>80</v>
      </c>
    </row>
    <row r="269" spans="1:26" ht="63.75" customHeight="1">
      <c r="A269" s="360"/>
      <c r="B269" s="398"/>
      <c r="C269" s="49" t="s">
        <v>216</v>
      </c>
      <c r="D269" s="50" t="s">
        <v>217</v>
      </c>
      <c r="E269" s="208" t="s">
        <v>215</v>
      </c>
      <c r="F269" s="243"/>
      <c r="G269" s="243"/>
      <c r="H269" s="243"/>
      <c r="I269" s="243"/>
      <c r="J269" s="243"/>
      <c r="K269" s="242">
        <f t="shared" si="27"/>
        <v>0</v>
      </c>
      <c r="L269" s="243">
        <v>6785</v>
      </c>
      <c r="M269" s="243"/>
      <c r="N269" s="243"/>
      <c r="O269" s="243"/>
      <c r="P269" s="243"/>
      <c r="Q269" s="243"/>
      <c r="R269" s="243"/>
      <c r="S269" s="242">
        <f t="shared" si="28"/>
        <v>0</v>
      </c>
      <c r="T269" s="243">
        <v>1381</v>
      </c>
      <c r="U269" s="241"/>
      <c r="V269" s="243"/>
      <c r="W269" s="293"/>
      <c r="X269" s="163"/>
      <c r="Y269" s="163"/>
      <c r="Z269" s="51">
        <v>420</v>
      </c>
    </row>
    <row r="270" spans="1:26" ht="15.75">
      <c r="A270" s="360"/>
      <c r="B270" s="354" t="s">
        <v>5</v>
      </c>
      <c r="C270" s="354"/>
      <c r="D270" s="354"/>
      <c r="E270" s="354"/>
      <c r="F270" s="243"/>
      <c r="G270" s="243"/>
      <c r="H270" s="243"/>
      <c r="I270" s="243"/>
      <c r="J270" s="243"/>
      <c r="K270" s="242">
        <f t="shared" si="27"/>
        <v>0</v>
      </c>
      <c r="L270" s="243">
        <v>6785</v>
      </c>
      <c r="M270" s="243"/>
      <c r="N270" s="243"/>
      <c r="O270" s="243"/>
      <c r="P270" s="243"/>
      <c r="Q270" s="243"/>
      <c r="R270" s="243"/>
      <c r="S270" s="242">
        <f t="shared" si="28"/>
        <v>0</v>
      </c>
      <c r="T270" s="243">
        <v>1381</v>
      </c>
      <c r="U270" s="241"/>
      <c r="V270" s="243"/>
      <c r="W270" s="293"/>
      <c r="X270" s="163"/>
      <c r="Y270" s="163"/>
      <c r="Z270" s="51">
        <v>30</v>
      </c>
    </row>
    <row r="271" spans="1:26" ht="25.5" customHeight="1">
      <c r="A271" s="360" t="s">
        <v>69</v>
      </c>
      <c r="B271" s="380" t="s">
        <v>279</v>
      </c>
      <c r="C271" s="49" t="s">
        <v>166</v>
      </c>
      <c r="D271" s="50" t="s">
        <v>167</v>
      </c>
      <c r="E271" s="208" t="s">
        <v>168</v>
      </c>
      <c r="F271" s="243">
        <v>354.7</v>
      </c>
      <c r="G271" s="243">
        <v>10.3</v>
      </c>
      <c r="H271" s="241">
        <v>2</v>
      </c>
      <c r="I271" s="241">
        <v>30</v>
      </c>
      <c r="J271" s="271">
        <v>1291</v>
      </c>
      <c r="K271" s="242">
        <f t="shared" si="27"/>
        <v>19.589917722345564</v>
      </c>
      <c r="L271" s="243">
        <v>15314</v>
      </c>
      <c r="M271" s="243">
        <f>ROUND(F271*I271/G271,0)</f>
        <v>1033</v>
      </c>
      <c r="N271" s="243">
        <v>354.7</v>
      </c>
      <c r="O271" s="243">
        <v>10.3</v>
      </c>
      <c r="P271" s="241">
        <v>0</v>
      </c>
      <c r="Q271" s="241"/>
      <c r="R271" s="241"/>
      <c r="S271" s="242">
        <f t="shared" si="28"/>
        <v>0</v>
      </c>
      <c r="T271" s="243">
        <v>4762</v>
      </c>
      <c r="U271" s="241">
        <f>ROUND(Q271*N271/O271,)</f>
        <v>0</v>
      </c>
      <c r="V271" s="241">
        <v>30</v>
      </c>
      <c r="W271" s="291">
        <v>1291</v>
      </c>
      <c r="X271" s="163"/>
      <c r="Y271" s="163"/>
      <c r="Z271" s="51">
        <v>0</v>
      </c>
    </row>
    <row r="272" spans="1:26" ht="114.75">
      <c r="A272" s="360"/>
      <c r="B272" s="382"/>
      <c r="C272" s="49" t="s">
        <v>187</v>
      </c>
      <c r="D272" s="50" t="s">
        <v>188</v>
      </c>
      <c r="E272" s="208" t="s">
        <v>215</v>
      </c>
      <c r="F272" s="243">
        <v>108.14</v>
      </c>
      <c r="G272" s="243">
        <v>7.72</v>
      </c>
      <c r="H272" s="241">
        <v>1</v>
      </c>
      <c r="I272" s="241">
        <v>7</v>
      </c>
      <c r="J272" s="271">
        <v>247</v>
      </c>
      <c r="K272" s="242">
        <f t="shared" si="27"/>
        <v>4.570980801880632</v>
      </c>
      <c r="L272" s="243">
        <v>15314</v>
      </c>
      <c r="M272" s="243">
        <f>ROUND(F272*I272/G272,0)</f>
        <v>98</v>
      </c>
      <c r="N272" s="243">
        <v>108.14</v>
      </c>
      <c r="O272" s="243">
        <v>7.72</v>
      </c>
      <c r="P272" s="241">
        <v>0</v>
      </c>
      <c r="Q272" s="241"/>
      <c r="R272" s="241"/>
      <c r="S272" s="242">
        <f t="shared" si="28"/>
        <v>0</v>
      </c>
      <c r="T272" s="243">
        <v>4762</v>
      </c>
      <c r="U272" s="241">
        <f>ROUND(Q272*N272/O272,)</f>
        <v>0</v>
      </c>
      <c r="V272" s="241">
        <v>7</v>
      </c>
      <c r="W272" s="291">
        <v>247</v>
      </c>
      <c r="X272" s="163"/>
      <c r="Y272" s="163"/>
      <c r="Z272" s="60">
        <f>Z271+Z270+Z269+Z268+Z267</f>
        <v>594</v>
      </c>
    </row>
    <row r="273" spans="1:26" ht="15" customHeight="1">
      <c r="A273" s="360"/>
      <c r="B273" s="354" t="s">
        <v>5</v>
      </c>
      <c r="C273" s="354"/>
      <c r="D273" s="354"/>
      <c r="E273" s="354"/>
      <c r="F273" s="243"/>
      <c r="G273" s="243"/>
      <c r="H273" s="243"/>
      <c r="I273" s="243">
        <f>I271+I272</f>
        <v>37</v>
      </c>
      <c r="J273" s="243">
        <f>J271+J272</f>
        <v>1538</v>
      </c>
      <c r="K273" s="242">
        <f t="shared" si="27"/>
        <v>24.160898524226198</v>
      </c>
      <c r="L273" s="243">
        <v>15314</v>
      </c>
      <c r="M273" s="243"/>
      <c r="N273" s="243"/>
      <c r="O273" s="243"/>
      <c r="P273" s="243"/>
      <c r="Q273" s="243">
        <f>Q271</f>
        <v>0</v>
      </c>
      <c r="R273" s="243">
        <f>R271+R272</f>
        <v>0</v>
      </c>
      <c r="S273" s="242">
        <f t="shared" si="28"/>
        <v>0</v>
      </c>
      <c r="T273" s="243">
        <v>4762</v>
      </c>
      <c r="U273" s="241"/>
      <c r="V273" s="243">
        <v>37</v>
      </c>
      <c r="W273" s="301">
        <v>1538</v>
      </c>
      <c r="X273" s="163"/>
      <c r="Y273" s="163"/>
      <c r="Z273" s="51">
        <v>1144</v>
      </c>
    </row>
    <row r="274" spans="1:26" ht="38.25">
      <c r="A274" s="360" t="s">
        <v>3</v>
      </c>
      <c r="B274" s="396" t="s">
        <v>280</v>
      </c>
      <c r="C274" s="49" t="s">
        <v>178</v>
      </c>
      <c r="D274" s="50" t="s">
        <v>179</v>
      </c>
      <c r="E274" s="208" t="s">
        <v>180</v>
      </c>
      <c r="F274" s="243">
        <v>281</v>
      </c>
      <c r="G274" s="243">
        <v>8.52</v>
      </c>
      <c r="H274" s="243"/>
      <c r="I274" s="243"/>
      <c r="J274" s="243"/>
      <c r="K274" s="242">
        <f t="shared" si="27"/>
        <v>0</v>
      </c>
      <c r="L274" s="243">
        <v>9868</v>
      </c>
      <c r="M274" s="243">
        <f>ROUND(F274*I274/G274,0)</f>
        <v>0</v>
      </c>
      <c r="N274" s="243">
        <v>281</v>
      </c>
      <c r="O274" s="243">
        <v>8.52</v>
      </c>
      <c r="P274" s="243"/>
      <c r="Q274" s="243"/>
      <c r="R274" s="243"/>
      <c r="S274" s="242">
        <f t="shared" si="28"/>
        <v>0</v>
      </c>
      <c r="T274" s="243">
        <v>2161</v>
      </c>
      <c r="U274" s="241">
        <f>ROUND(Q274*N274/O274,)</f>
        <v>0</v>
      </c>
      <c r="V274" s="243"/>
      <c r="W274" s="293"/>
      <c r="X274" s="163"/>
      <c r="Y274" s="163"/>
      <c r="Z274" s="51">
        <v>247</v>
      </c>
    </row>
    <row r="275" spans="1:26" ht="25.5" customHeight="1">
      <c r="A275" s="360"/>
      <c r="B275" s="397"/>
      <c r="C275" s="49" t="s">
        <v>166</v>
      </c>
      <c r="D275" s="50" t="s">
        <v>167</v>
      </c>
      <c r="E275" s="208" t="s">
        <v>168</v>
      </c>
      <c r="F275" s="243">
        <v>340.71</v>
      </c>
      <c r="G275" s="243">
        <v>9.88</v>
      </c>
      <c r="H275" s="243"/>
      <c r="I275" s="243"/>
      <c r="J275" s="243"/>
      <c r="K275" s="242">
        <f t="shared" si="27"/>
        <v>0</v>
      </c>
      <c r="L275" s="243">
        <v>9868</v>
      </c>
      <c r="M275" s="243">
        <f>ROUND(F275*I275/G275,0)</f>
        <v>0</v>
      </c>
      <c r="N275" s="243">
        <v>340.71</v>
      </c>
      <c r="O275" s="243">
        <v>9.88</v>
      </c>
      <c r="P275" s="243"/>
      <c r="Q275" s="243"/>
      <c r="R275" s="243"/>
      <c r="S275" s="242">
        <f t="shared" si="28"/>
        <v>0</v>
      </c>
      <c r="T275" s="243">
        <v>2161</v>
      </c>
      <c r="U275" s="241">
        <f>ROUND(Q275*N275/O275,)</f>
        <v>0</v>
      </c>
      <c r="V275" s="243"/>
      <c r="W275" s="293"/>
      <c r="X275" s="163"/>
      <c r="Y275" s="163"/>
      <c r="Z275" s="60">
        <f>Z274+Z273</f>
        <v>1391</v>
      </c>
    </row>
    <row r="276" spans="1:26" ht="114.75">
      <c r="A276" s="360"/>
      <c r="B276" s="397"/>
      <c r="C276" s="49" t="s">
        <v>187</v>
      </c>
      <c r="D276" s="50" t="s">
        <v>188</v>
      </c>
      <c r="E276" s="208" t="s">
        <v>215</v>
      </c>
      <c r="F276" s="243">
        <v>232</v>
      </c>
      <c r="G276" s="243">
        <v>6.76</v>
      </c>
      <c r="H276" s="243"/>
      <c r="I276" s="243"/>
      <c r="J276" s="243"/>
      <c r="K276" s="242">
        <f t="shared" si="27"/>
        <v>0</v>
      </c>
      <c r="L276" s="243">
        <v>9868</v>
      </c>
      <c r="M276" s="243">
        <f>ROUND(F276*I276/G276,0)</f>
        <v>0</v>
      </c>
      <c r="N276" s="243">
        <v>232</v>
      </c>
      <c r="O276" s="243">
        <v>6.76</v>
      </c>
      <c r="P276" s="243"/>
      <c r="Q276" s="243"/>
      <c r="R276" s="243"/>
      <c r="S276" s="242">
        <f t="shared" si="28"/>
        <v>0</v>
      </c>
      <c r="T276" s="243">
        <v>2161</v>
      </c>
      <c r="U276" s="241">
        <f>ROUND(Q276*N276/O276,)</f>
        <v>0</v>
      </c>
      <c r="V276" s="243"/>
      <c r="W276" s="293"/>
      <c r="X276" s="163"/>
      <c r="Y276" s="163"/>
      <c r="Z276" s="51">
        <v>304</v>
      </c>
    </row>
    <row r="277" spans="1:26" ht="63.75" customHeight="1">
      <c r="A277" s="360"/>
      <c r="B277" s="398"/>
      <c r="C277" s="49" t="s">
        <v>216</v>
      </c>
      <c r="D277" s="50" t="s">
        <v>217</v>
      </c>
      <c r="E277" s="208" t="s">
        <v>215</v>
      </c>
      <c r="F277" s="243"/>
      <c r="G277" s="243"/>
      <c r="H277" s="243"/>
      <c r="I277" s="243"/>
      <c r="J277" s="243"/>
      <c r="K277" s="242">
        <f t="shared" si="27"/>
        <v>0</v>
      </c>
      <c r="L277" s="243">
        <v>9868</v>
      </c>
      <c r="M277" s="243"/>
      <c r="N277" s="243"/>
      <c r="O277" s="243"/>
      <c r="P277" s="243"/>
      <c r="Q277" s="243"/>
      <c r="R277" s="243"/>
      <c r="S277" s="242">
        <f t="shared" si="28"/>
        <v>0</v>
      </c>
      <c r="T277" s="243">
        <v>2161</v>
      </c>
      <c r="U277" s="241"/>
      <c r="V277" s="243"/>
      <c r="W277" s="293"/>
      <c r="X277" s="163"/>
      <c r="Y277" s="163"/>
      <c r="Z277" s="51">
        <v>430</v>
      </c>
    </row>
    <row r="278" spans="1:26" ht="15.75">
      <c r="A278" s="360"/>
      <c r="B278" s="354" t="s">
        <v>5</v>
      </c>
      <c r="C278" s="354"/>
      <c r="D278" s="354"/>
      <c r="E278" s="354"/>
      <c r="F278" s="243"/>
      <c r="G278" s="243"/>
      <c r="H278" s="243"/>
      <c r="I278" s="243"/>
      <c r="J278" s="243"/>
      <c r="K278" s="242">
        <f aca="true" t="shared" si="29" ref="K278:K285">I278/L278*10000</f>
        <v>0</v>
      </c>
      <c r="L278" s="243">
        <v>9868</v>
      </c>
      <c r="M278" s="243"/>
      <c r="N278" s="243"/>
      <c r="O278" s="243"/>
      <c r="P278" s="243"/>
      <c r="Q278" s="243"/>
      <c r="R278" s="243"/>
      <c r="S278" s="242">
        <f t="shared" si="28"/>
        <v>0</v>
      </c>
      <c r="T278" s="243">
        <v>2161</v>
      </c>
      <c r="U278" s="241"/>
      <c r="V278" s="243"/>
      <c r="W278" s="293"/>
      <c r="X278" s="163"/>
      <c r="Y278" s="163"/>
      <c r="Z278" s="51">
        <v>151</v>
      </c>
    </row>
    <row r="279" spans="1:26" ht="45" customHeight="1">
      <c r="A279" s="391" t="s">
        <v>70</v>
      </c>
      <c r="B279" s="229" t="s">
        <v>331</v>
      </c>
      <c r="C279" s="167" t="s">
        <v>178</v>
      </c>
      <c r="D279" s="82" t="s">
        <v>179</v>
      </c>
      <c r="E279" s="214" t="s">
        <v>180</v>
      </c>
      <c r="F279" s="241">
        <v>326</v>
      </c>
      <c r="G279" s="241">
        <v>8.6</v>
      </c>
      <c r="H279" s="241"/>
      <c r="I279" s="241"/>
      <c r="J279" s="241"/>
      <c r="K279" s="242">
        <f t="shared" si="29"/>
        <v>0</v>
      </c>
      <c r="L279" s="243">
        <v>328524</v>
      </c>
      <c r="M279" s="243">
        <f>ROUND(F279*I279/G279,0)</f>
        <v>0</v>
      </c>
      <c r="N279" s="241">
        <v>326</v>
      </c>
      <c r="O279" s="241">
        <v>8.6</v>
      </c>
      <c r="P279" s="241">
        <v>2</v>
      </c>
      <c r="Q279" s="241">
        <v>20</v>
      </c>
      <c r="R279" s="241">
        <v>280</v>
      </c>
      <c r="S279" s="242"/>
      <c r="T279" s="241"/>
      <c r="U279" s="241">
        <f>ROUND(Q279*N279/O279,)</f>
        <v>758</v>
      </c>
      <c r="V279" s="241">
        <v>20</v>
      </c>
      <c r="W279" s="291">
        <v>280</v>
      </c>
      <c r="X279" s="163"/>
      <c r="Y279" s="163"/>
      <c r="Z279" s="51">
        <v>0</v>
      </c>
    </row>
    <row r="280" spans="1:26" ht="15.75">
      <c r="A280" s="393"/>
      <c r="B280" s="354" t="s">
        <v>5</v>
      </c>
      <c r="C280" s="379"/>
      <c r="D280" s="354"/>
      <c r="E280" s="354"/>
      <c r="F280" s="243"/>
      <c r="G280" s="243"/>
      <c r="H280" s="243"/>
      <c r="I280" s="243">
        <f>I279</f>
        <v>0</v>
      </c>
      <c r="J280" s="243">
        <f>J279</f>
        <v>0</v>
      </c>
      <c r="K280" s="242">
        <f t="shared" si="29"/>
        <v>0</v>
      </c>
      <c r="L280" s="243">
        <v>328524</v>
      </c>
      <c r="M280" s="243"/>
      <c r="N280" s="243"/>
      <c r="O280" s="243"/>
      <c r="P280" s="243">
        <f>P279</f>
        <v>2</v>
      </c>
      <c r="Q280" s="243">
        <f>Q279</f>
        <v>20</v>
      </c>
      <c r="R280" s="243">
        <f>R279</f>
        <v>280</v>
      </c>
      <c r="S280" s="242"/>
      <c r="T280" s="243"/>
      <c r="U280" s="241"/>
      <c r="V280" s="243">
        <v>20</v>
      </c>
      <c r="W280" s="301">
        <v>280</v>
      </c>
      <c r="X280" s="163"/>
      <c r="Y280" s="163"/>
      <c r="Z280" s="60">
        <f>Z279+Z278+Z277+Z276</f>
        <v>885</v>
      </c>
    </row>
    <row r="281" spans="1:26" ht="25.5" customHeight="1">
      <c r="A281" s="360" t="s">
        <v>282</v>
      </c>
      <c r="B281" s="365" t="s">
        <v>281</v>
      </c>
      <c r="C281" s="49" t="s">
        <v>166</v>
      </c>
      <c r="D281" s="50" t="s">
        <v>167</v>
      </c>
      <c r="E281" s="208" t="s">
        <v>168</v>
      </c>
      <c r="F281" s="246">
        <v>340</v>
      </c>
      <c r="G281" s="241">
        <v>10.1</v>
      </c>
      <c r="H281" s="241">
        <v>2</v>
      </c>
      <c r="I281" s="241">
        <v>10</v>
      </c>
      <c r="J281" s="241">
        <v>900</v>
      </c>
      <c r="K281" s="242">
        <f t="shared" si="29"/>
        <v>9.358038555118847</v>
      </c>
      <c r="L281" s="243">
        <v>10686</v>
      </c>
      <c r="M281" s="243">
        <f>ROUND(F281*I281/G281,0)</f>
        <v>337</v>
      </c>
      <c r="N281" s="241"/>
      <c r="O281" s="241"/>
      <c r="P281" s="241"/>
      <c r="Q281" s="241"/>
      <c r="R281" s="241"/>
      <c r="S281" s="242"/>
      <c r="T281" s="241"/>
      <c r="U281" s="241"/>
      <c r="V281" s="241">
        <v>10</v>
      </c>
      <c r="W281" s="291">
        <v>900</v>
      </c>
      <c r="X281" s="163"/>
      <c r="Y281" s="163"/>
      <c r="Z281" s="110">
        <v>120</v>
      </c>
    </row>
    <row r="282" spans="1:26" ht="38.25">
      <c r="A282" s="360"/>
      <c r="B282" s="362"/>
      <c r="C282" s="49" t="s">
        <v>219</v>
      </c>
      <c r="D282" s="50" t="s">
        <v>220</v>
      </c>
      <c r="E282" s="208" t="s">
        <v>221</v>
      </c>
      <c r="F282" s="243"/>
      <c r="G282" s="243"/>
      <c r="H282" s="243"/>
      <c r="I282" s="243"/>
      <c r="J282" s="243"/>
      <c r="K282" s="242">
        <f t="shared" si="29"/>
        <v>0</v>
      </c>
      <c r="L282" s="243">
        <v>10686</v>
      </c>
      <c r="M282" s="243"/>
      <c r="N282" s="243"/>
      <c r="O282" s="243"/>
      <c r="P282" s="243"/>
      <c r="Q282" s="243"/>
      <c r="R282" s="243"/>
      <c r="S282" s="242"/>
      <c r="T282" s="243"/>
      <c r="U282" s="241"/>
      <c r="V282" s="243"/>
      <c r="W282" s="293"/>
      <c r="X282" s="163"/>
      <c r="Y282" s="163"/>
      <c r="Z282" s="61">
        <f>Z281</f>
        <v>120</v>
      </c>
    </row>
    <row r="283" spans="1:26" ht="63.75" customHeight="1">
      <c r="A283" s="360"/>
      <c r="B283" s="362"/>
      <c r="C283" s="49" t="s">
        <v>187</v>
      </c>
      <c r="D283" s="50" t="s">
        <v>188</v>
      </c>
      <c r="E283" s="208" t="s">
        <v>215</v>
      </c>
      <c r="F283" s="243">
        <v>308</v>
      </c>
      <c r="G283" s="243">
        <v>6.6</v>
      </c>
      <c r="H283" s="243"/>
      <c r="I283" s="243"/>
      <c r="J283" s="243"/>
      <c r="K283" s="242">
        <f t="shared" si="29"/>
        <v>0</v>
      </c>
      <c r="L283" s="243">
        <v>10686</v>
      </c>
      <c r="M283" s="243">
        <f>ROUND(F283*I283/G283,0)</f>
        <v>0</v>
      </c>
      <c r="N283" s="243">
        <v>308</v>
      </c>
      <c r="O283" s="243">
        <v>6.6</v>
      </c>
      <c r="P283" s="243"/>
      <c r="Q283" s="243"/>
      <c r="R283" s="243"/>
      <c r="S283" s="242"/>
      <c r="T283" s="243"/>
      <c r="U283" s="241">
        <f>ROUND(Q283*N283/O283,)</f>
        <v>0</v>
      </c>
      <c r="V283" s="243"/>
      <c r="W283" s="293"/>
      <c r="X283" s="163"/>
      <c r="Y283" s="163"/>
      <c r="Z283" s="51">
        <v>850</v>
      </c>
    </row>
    <row r="284" spans="1:26" ht="51">
      <c r="A284" s="360"/>
      <c r="B284" s="366"/>
      <c r="C284" s="49" t="s">
        <v>216</v>
      </c>
      <c r="D284" s="50" t="s">
        <v>217</v>
      </c>
      <c r="E284" s="208" t="s">
        <v>215</v>
      </c>
      <c r="F284" s="243"/>
      <c r="G284" s="243"/>
      <c r="H284" s="243"/>
      <c r="I284" s="243"/>
      <c r="J284" s="243"/>
      <c r="K284" s="242">
        <f t="shared" si="29"/>
        <v>0</v>
      </c>
      <c r="L284" s="243">
        <v>10686</v>
      </c>
      <c r="M284" s="243"/>
      <c r="N284" s="243"/>
      <c r="O284" s="243"/>
      <c r="P284" s="243"/>
      <c r="Q284" s="243"/>
      <c r="R284" s="243"/>
      <c r="S284" s="242"/>
      <c r="T284" s="243"/>
      <c r="U284" s="241"/>
      <c r="V284" s="243"/>
      <c r="W284" s="293"/>
      <c r="X284" s="163"/>
      <c r="Y284" s="163"/>
      <c r="Z284" s="51">
        <v>252</v>
      </c>
    </row>
    <row r="285" spans="1:26" ht="15" customHeight="1">
      <c r="A285" s="360"/>
      <c r="B285" s="354" t="s">
        <v>5</v>
      </c>
      <c r="C285" s="354"/>
      <c r="D285" s="354"/>
      <c r="E285" s="354"/>
      <c r="F285" s="243"/>
      <c r="G285" s="243"/>
      <c r="H285" s="243"/>
      <c r="I285" s="243">
        <f>I281</f>
        <v>10</v>
      </c>
      <c r="J285" s="243">
        <f>J281</f>
        <v>900</v>
      </c>
      <c r="K285" s="242">
        <f t="shared" si="29"/>
        <v>9.358038555118847</v>
      </c>
      <c r="L285" s="243">
        <v>10686</v>
      </c>
      <c r="M285" s="243"/>
      <c r="N285" s="243"/>
      <c r="O285" s="243"/>
      <c r="P285" s="243"/>
      <c r="Q285" s="243">
        <f>Q281</f>
        <v>0</v>
      </c>
      <c r="R285" s="243">
        <f>R281</f>
        <v>0</v>
      </c>
      <c r="S285" s="242"/>
      <c r="T285" s="243"/>
      <c r="U285" s="241"/>
      <c r="V285" s="243">
        <v>10</v>
      </c>
      <c r="W285" s="293">
        <v>900</v>
      </c>
      <c r="X285" s="163"/>
      <c r="Y285" s="163"/>
      <c r="Z285" s="51">
        <v>93</v>
      </c>
    </row>
    <row r="286" spans="1:26" ht="25.5">
      <c r="A286" s="384" t="s">
        <v>4</v>
      </c>
      <c r="B286" s="408" t="s">
        <v>283</v>
      </c>
      <c r="C286" s="81" t="s">
        <v>3</v>
      </c>
      <c r="D286" s="82" t="s">
        <v>162</v>
      </c>
      <c r="E286" s="214" t="s">
        <v>163</v>
      </c>
      <c r="F286" s="243"/>
      <c r="G286" s="243"/>
      <c r="H286" s="243"/>
      <c r="I286" s="243"/>
      <c r="J286" s="243"/>
      <c r="K286" s="242"/>
      <c r="L286" s="243"/>
      <c r="M286" s="243"/>
      <c r="N286" s="243"/>
      <c r="O286" s="243"/>
      <c r="P286" s="243"/>
      <c r="Q286" s="243"/>
      <c r="R286" s="243"/>
      <c r="S286" s="242"/>
      <c r="T286" s="243"/>
      <c r="U286" s="241"/>
      <c r="V286" s="243"/>
      <c r="W286" s="293"/>
      <c r="X286" s="163"/>
      <c r="Y286" s="163"/>
      <c r="Z286" s="51">
        <v>5</v>
      </c>
    </row>
    <row r="287" spans="1:26" ht="25.5" customHeight="1">
      <c r="A287" s="384"/>
      <c r="B287" s="409"/>
      <c r="C287" s="81" t="s">
        <v>166</v>
      </c>
      <c r="D287" s="82" t="s">
        <v>167</v>
      </c>
      <c r="E287" s="214" t="s">
        <v>168</v>
      </c>
      <c r="F287" s="243"/>
      <c r="G287" s="243"/>
      <c r="H287" s="243"/>
      <c r="I287" s="243"/>
      <c r="J287" s="243"/>
      <c r="K287" s="242"/>
      <c r="L287" s="243"/>
      <c r="M287" s="243"/>
      <c r="N287" s="243"/>
      <c r="O287" s="243"/>
      <c r="P287" s="243"/>
      <c r="Q287" s="243"/>
      <c r="R287" s="243"/>
      <c r="S287" s="242"/>
      <c r="T287" s="243"/>
      <c r="U287" s="241"/>
      <c r="V287" s="243"/>
      <c r="W287" s="293"/>
      <c r="X287" s="163"/>
      <c r="Y287" s="163"/>
      <c r="Z287" s="60">
        <f>Z286+Z285+Z284+Z283</f>
        <v>1200</v>
      </c>
    </row>
    <row r="288" spans="1:26" ht="15.75">
      <c r="A288" s="384"/>
      <c r="B288" s="413" t="s">
        <v>5</v>
      </c>
      <c r="C288" s="413"/>
      <c r="D288" s="413"/>
      <c r="E288" s="413"/>
      <c r="F288" s="243"/>
      <c r="G288" s="243"/>
      <c r="H288" s="243"/>
      <c r="I288" s="243"/>
      <c r="J288" s="243"/>
      <c r="K288" s="242"/>
      <c r="L288" s="243"/>
      <c r="M288" s="243"/>
      <c r="N288" s="243"/>
      <c r="O288" s="243"/>
      <c r="P288" s="243"/>
      <c r="Q288" s="243"/>
      <c r="R288" s="243"/>
      <c r="S288" s="242"/>
      <c r="T288" s="243"/>
      <c r="U288" s="241"/>
      <c r="V288" s="243"/>
      <c r="W288" s="293"/>
      <c r="X288" s="163"/>
      <c r="Y288" s="163"/>
      <c r="Z288" s="83">
        <v>0</v>
      </c>
    </row>
    <row r="289" spans="1:26" ht="25.5" customHeight="1">
      <c r="A289" s="384" t="s">
        <v>128</v>
      </c>
      <c r="B289" s="408" t="s">
        <v>284</v>
      </c>
      <c r="C289" s="49" t="s">
        <v>3</v>
      </c>
      <c r="D289" s="50" t="s">
        <v>162</v>
      </c>
      <c r="E289" s="208" t="s">
        <v>163</v>
      </c>
      <c r="F289" s="243"/>
      <c r="G289" s="243"/>
      <c r="H289" s="243"/>
      <c r="I289" s="243"/>
      <c r="J289" s="243"/>
      <c r="K289" s="242">
        <f>I289/L289*10000</f>
        <v>0</v>
      </c>
      <c r="L289" s="243">
        <v>12715</v>
      </c>
      <c r="M289" s="243"/>
      <c r="N289" s="243"/>
      <c r="O289" s="243"/>
      <c r="P289" s="243"/>
      <c r="Q289" s="243"/>
      <c r="R289" s="243"/>
      <c r="S289" s="242"/>
      <c r="T289" s="243"/>
      <c r="U289" s="241"/>
      <c r="V289" s="243"/>
      <c r="W289" s="293"/>
      <c r="X289" s="163"/>
      <c r="Y289" s="163"/>
      <c r="Z289" s="83">
        <v>0</v>
      </c>
    </row>
    <row r="290" spans="1:26" ht="25.5">
      <c r="A290" s="384"/>
      <c r="B290" s="409"/>
      <c r="C290" s="49" t="s">
        <v>166</v>
      </c>
      <c r="D290" s="50" t="s">
        <v>167</v>
      </c>
      <c r="E290" s="208" t="s">
        <v>168</v>
      </c>
      <c r="F290" s="243"/>
      <c r="G290" s="243"/>
      <c r="H290" s="243"/>
      <c r="I290" s="243"/>
      <c r="J290" s="243"/>
      <c r="K290" s="242">
        <f>I290/L290*10000</f>
        <v>0</v>
      </c>
      <c r="L290" s="243">
        <v>12715</v>
      </c>
      <c r="M290" s="243"/>
      <c r="N290" s="243"/>
      <c r="O290" s="243"/>
      <c r="P290" s="243"/>
      <c r="Q290" s="243"/>
      <c r="R290" s="243"/>
      <c r="S290" s="242"/>
      <c r="T290" s="243"/>
      <c r="U290" s="241"/>
      <c r="V290" s="243"/>
      <c r="W290" s="293"/>
      <c r="X290" s="163"/>
      <c r="Y290" s="163"/>
      <c r="Z290" s="61">
        <f>Z289+Z288</f>
        <v>0</v>
      </c>
    </row>
    <row r="291" spans="1:26" ht="15" customHeight="1">
      <c r="A291" s="384"/>
      <c r="B291" s="354" t="s">
        <v>5</v>
      </c>
      <c r="C291" s="354"/>
      <c r="D291" s="354"/>
      <c r="E291" s="354"/>
      <c r="F291" s="243"/>
      <c r="G291" s="243"/>
      <c r="H291" s="243"/>
      <c r="I291" s="243"/>
      <c r="J291" s="243"/>
      <c r="K291" s="242">
        <f>I291/L291*10000</f>
        <v>0</v>
      </c>
      <c r="L291" s="243">
        <v>12715</v>
      </c>
      <c r="M291" s="243"/>
      <c r="N291" s="243"/>
      <c r="O291" s="243"/>
      <c r="P291" s="243"/>
      <c r="Q291" s="243"/>
      <c r="R291" s="243"/>
      <c r="S291" s="242"/>
      <c r="T291" s="243"/>
      <c r="U291" s="241"/>
      <c r="V291" s="243"/>
      <c r="W291" s="293"/>
      <c r="X291" s="163"/>
      <c r="Y291" s="163"/>
      <c r="Z291" s="51">
        <v>0</v>
      </c>
    </row>
    <row r="292" spans="1:26" ht="25.5">
      <c r="A292" s="384" t="s">
        <v>129</v>
      </c>
      <c r="B292" s="231" t="s">
        <v>357</v>
      </c>
      <c r="C292" s="135" t="s">
        <v>166</v>
      </c>
      <c r="D292" s="136" t="s">
        <v>167</v>
      </c>
      <c r="E292" s="218" t="s">
        <v>168</v>
      </c>
      <c r="F292" s="243"/>
      <c r="G292" s="243"/>
      <c r="H292" s="243"/>
      <c r="I292" s="243"/>
      <c r="J292" s="243"/>
      <c r="K292" s="242"/>
      <c r="L292" s="243"/>
      <c r="M292" s="243"/>
      <c r="N292" s="243"/>
      <c r="O292" s="243"/>
      <c r="P292" s="243"/>
      <c r="Q292" s="243"/>
      <c r="R292" s="243"/>
      <c r="S292" s="242"/>
      <c r="T292" s="243"/>
      <c r="U292" s="241"/>
      <c r="V292" s="243"/>
      <c r="W292" s="293"/>
      <c r="X292" s="163"/>
      <c r="Y292" s="163"/>
      <c r="Z292" s="51">
        <v>0</v>
      </c>
    </row>
    <row r="293" spans="1:26" ht="15" customHeight="1">
      <c r="A293" s="384"/>
      <c r="B293" s="417" t="s">
        <v>5</v>
      </c>
      <c r="C293" s="417"/>
      <c r="D293" s="417"/>
      <c r="E293" s="417"/>
      <c r="F293" s="243"/>
      <c r="G293" s="243"/>
      <c r="H293" s="243"/>
      <c r="I293" s="243"/>
      <c r="J293" s="243"/>
      <c r="K293" s="242"/>
      <c r="L293" s="243"/>
      <c r="M293" s="243"/>
      <c r="N293" s="243"/>
      <c r="O293" s="243"/>
      <c r="P293" s="243"/>
      <c r="Q293" s="243"/>
      <c r="R293" s="243"/>
      <c r="S293" s="242"/>
      <c r="T293" s="243"/>
      <c r="U293" s="241"/>
      <c r="V293" s="243"/>
      <c r="W293" s="293"/>
      <c r="X293" s="163"/>
      <c r="Y293" s="163"/>
      <c r="Z293" s="60">
        <f>Z292+Z291</f>
        <v>0</v>
      </c>
    </row>
    <row r="294" spans="1:26" ht="15.75">
      <c r="A294" s="178"/>
      <c r="B294" s="354" t="s">
        <v>5</v>
      </c>
      <c r="C294" s="354"/>
      <c r="D294" s="354"/>
      <c r="E294" s="354"/>
      <c r="F294" s="243"/>
      <c r="G294" s="243"/>
      <c r="H294" s="243"/>
      <c r="I294" s="243"/>
      <c r="J294" s="243"/>
      <c r="K294" s="242"/>
      <c r="L294" s="243"/>
      <c r="M294" s="243"/>
      <c r="N294" s="243"/>
      <c r="O294" s="243"/>
      <c r="P294" s="243"/>
      <c r="Q294" s="243"/>
      <c r="R294" s="243"/>
      <c r="S294" s="242"/>
      <c r="T294" s="243"/>
      <c r="U294" s="241"/>
      <c r="V294" s="243"/>
      <c r="W294" s="293"/>
      <c r="X294" s="163"/>
      <c r="Y294" s="163"/>
      <c r="Z294" s="51">
        <v>0</v>
      </c>
    </row>
    <row r="295" spans="1:26" ht="25.5" customHeight="1">
      <c r="A295" s="360" t="s">
        <v>10</v>
      </c>
      <c r="B295" s="414" t="s">
        <v>285</v>
      </c>
      <c r="C295" s="49" t="s">
        <v>166</v>
      </c>
      <c r="D295" s="50" t="s">
        <v>167</v>
      </c>
      <c r="E295" s="208" t="s">
        <v>168</v>
      </c>
      <c r="F295" s="243"/>
      <c r="G295" s="243"/>
      <c r="H295" s="243"/>
      <c r="I295" s="243"/>
      <c r="J295" s="243"/>
      <c r="K295" s="242"/>
      <c r="L295" s="243"/>
      <c r="M295" s="243"/>
      <c r="N295" s="243"/>
      <c r="O295" s="243"/>
      <c r="P295" s="243"/>
      <c r="Q295" s="243"/>
      <c r="R295" s="243"/>
      <c r="S295" s="242"/>
      <c r="T295" s="243"/>
      <c r="U295" s="241"/>
      <c r="V295" s="243"/>
      <c r="W295" s="293"/>
      <c r="X295" s="163"/>
      <c r="Y295" s="163"/>
      <c r="Z295" s="60">
        <f>Z294</f>
        <v>0</v>
      </c>
    </row>
    <row r="296" spans="1:26" ht="25.5">
      <c r="A296" s="360"/>
      <c r="B296" s="415"/>
      <c r="C296" s="49" t="s">
        <v>144</v>
      </c>
      <c r="D296" s="50" t="s">
        <v>226</v>
      </c>
      <c r="E296" s="208" t="s">
        <v>227</v>
      </c>
      <c r="F296" s="243"/>
      <c r="G296" s="243"/>
      <c r="H296" s="243"/>
      <c r="I296" s="243"/>
      <c r="J296" s="243"/>
      <c r="K296" s="242"/>
      <c r="L296" s="243"/>
      <c r="M296" s="243"/>
      <c r="N296" s="243"/>
      <c r="O296" s="243"/>
      <c r="P296" s="243"/>
      <c r="Q296" s="243"/>
      <c r="R296" s="243"/>
      <c r="S296" s="242"/>
      <c r="T296" s="243"/>
      <c r="U296" s="241"/>
      <c r="V296" s="243"/>
      <c r="W296" s="293"/>
      <c r="X296" s="163"/>
      <c r="Y296" s="163"/>
      <c r="Z296" s="52">
        <v>0</v>
      </c>
    </row>
    <row r="297" spans="1:26" ht="25.5" customHeight="1">
      <c r="A297" s="360"/>
      <c r="B297" s="415"/>
      <c r="C297" s="49" t="s">
        <v>219</v>
      </c>
      <c r="D297" s="50" t="s">
        <v>220</v>
      </c>
      <c r="E297" s="208" t="s">
        <v>221</v>
      </c>
      <c r="F297" s="243"/>
      <c r="G297" s="243"/>
      <c r="H297" s="243"/>
      <c r="I297" s="243"/>
      <c r="J297" s="243"/>
      <c r="K297" s="242"/>
      <c r="L297" s="243"/>
      <c r="M297" s="243"/>
      <c r="N297" s="243"/>
      <c r="O297" s="243"/>
      <c r="P297" s="243"/>
      <c r="Q297" s="243"/>
      <c r="R297" s="243"/>
      <c r="S297" s="242"/>
      <c r="T297" s="243"/>
      <c r="U297" s="241"/>
      <c r="V297" s="243"/>
      <c r="W297" s="293"/>
      <c r="X297" s="163"/>
      <c r="Y297" s="163"/>
      <c r="Z297" s="51">
        <v>7</v>
      </c>
    </row>
    <row r="298" spans="1:26" ht="114.75">
      <c r="A298" s="360"/>
      <c r="B298" s="415"/>
      <c r="C298" s="69" t="s">
        <v>187</v>
      </c>
      <c r="D298" s="50" t="s">
        <v>188</v>
      </c>
      <c r="E298" s="208" t="s">
        <v>215</v>
      </c>
      <c r="F298" s="246">
        <v>308</v>
      </c>
      <c r="G298" s="241">
        <v>6.6</v>
      </c>
      <c r="H298" s="241"/>
      <c r="I298" s="241"/>
      <c r="J298" s="241"/>
      <c r="K298" s="242"/>
      <c r="L298" s="241"/>
      <c r="M298" s="243">
        <f>ROUND(F298*I298/G298,0)</f>
        <v>0</v>
      </c>
      <c r="N298" s="241">
        <v>308</v>
      </c>
      <c r="O298" s="241">
        <v>6.6</v>
      </c>
      <c r="P298" s="241"/>
      <c r="Q298" s="241"/>
      <c r="R298" s="241"/>
      <c r="S298" s="242"/>
      <c r="T298" s="241"/>
      <c r="U298" s="241">
        <f>ROUND(Q298*N298/O298,)</f>
        <v>0</v>
      </c>
      <c r="V298" s="241"/>
      <c r="W298" s="291"/>
      <c r="X298" s="163"/>
      <c r="Y298" s="163"/>
      <c r="Z298" s="51">
        <v>5</v>
      </c>
    </row>
    <row r="299" spans="1:26" ht="114.75">
      <c r="A299" s="360"/>
      <c r="B299" s="416"/>
      <c r="C299" s="57" t="s">
        <v>169</v>
      </c>
      <c r="D299" s="58" t="s">
        <v>170</v>
      </c>
      <c r="E299" s="210" t="s">
        <v>171</v>
      </c>
      <c r="F299" s="246"/>
      <c r="G299" s="241"/>
      <c r="H299" s="241"/>
      <c r="I299" s="241"/>
      <c r="J299" s="241"/>
      <c r="K299" s="242"/>
      <c r="L299" s="241"/>
      <c r="M299" s="243"/>
      <c r="N299" s="241"/>
      <c r="O299" s="241"/>
      <c r="P299" s="241"/>
      <c r="Q299" s="241"/>
      <c r="R299" s="241"/>
      <c r="S299" s="242"/>
      <c r="T299" s="241"/>
      <c r="U299" s="241"/>
      <c r="V299" s="241"/>
      <c r="W299" s="291"/>
      <c r="X299" s="163"/>
      <c r="Y299" s="163"/>
      <c r="Z299" s="51">
        <v>87</v>
      </c>
    </row>
    <row r="300" spans="1:26" ht="15.75">
      <c r="A300" s="360"/>
      <c r="B300" s="354" t="s">
        <v>5</v>
      </c>
      <c r="C300" s="354"/>
      <c r="D300" s="354"/>
      <c r="E300" s="354"/>
      <c r="F300" s="243"/>
      <c r="G300" s="243"/>
      <c r="H300" s="243"/>
      <c r="I300" s="243">
        <f>I299</f>
        <v>0</v>
      </c>
      <c r="J300" s="243">
        <f>J299</f>
        <v>0</v>
      </c>
      <c r="K300" s="242"/>
      <c r="L300" s="243"/>
      <c r="M300" s="243"/>
      <c r="N300" s="243"/>
      <c r="O300" s="243"/>
      <c r="P300" s="243"/>
      <c r="Q300" s="243"/>
      <c r="R300" s="243"/>
      <c r="S300" s="242"/>
      <c r="T300" s="243"/>
      <c r="U300" s="241"/>
      <c r="V300" s="243">
        <v>26</v>
      </c>
      <c r="W300" s="293">
        <v>600</v>
      </c>
      <c r="X300" s="163"/>
      <c r="Y300" s="163"/>
      <c r="Z300" s="59">
        <v>250</v>
      </c>
    </row>
    <row r="301" spans="1:26" ht="15" customHeight="1">
      <c r="A301" s="360" t="s">
        <v>72</v>
      </c>
      <c r="B301" s="410" t="s">
        <v>338</v>
      </c>
      <c r="C301" s="49" t="s">
        <v>144</v>
      </c>
      <c r="D301" s="50" t="s">
        <v>226</v>
      </c>
      <c r="E301" s="208" t="s">
        <v>227</v>
      </c>
      <c r="F301" s="243"/>
      <c r="G301" s="243"/>
      <c r="H301" s="243"/>
      <c r="I301" s="243"/>
      <c r="J301" s="243"/>
      <c r="K301" s="242"/>
      <c r="L301" s="243"/>
      <c r="M301" s="243"/>
      <c r="N301" s="243"/>
      <c r="O301" s="243"/>
      <c r="P301" s="243"/>
      <c r="Q301" s="243"/>
      <c r="R301" s="243"/>
      <c r="S301" s="242"/>
      <c r="T301" s="243"/>
      <c r="U301" s="241"/>
      <c r="V301" s="243"/>
      <c r="W301" s="293"/>
      <c r="X301" s="163"/>
      <c r="Y301" s="163"/>
      <c r="Z301" s="60">
        <f>Z300+Z299+Z298+Z297+Z296</f>
        <v>349</v>
      </c>
    </row>
    <row r="302" spans="1:26" ht="38.25">
      <c r="A302" s="360"/>
      <c r="B302" s="411"/>
      <c r="C302" s="49" t="s">
        <v>219</v>
      </c>
      <c r="D302" s="50" t="s">
        <v>220</v>
      </c>
      <c r="E302" s="208" t="s">
        <v>221</v>
      </c>
      <c r="F302" s="243"/>
      <c r="G302" s="243"/>
      <c r="H302" s="243"/>
      <c r="I302" s="243"/>
      <c r="J302" s="243"/>
      <c r="K302" s="242"/>
      <c r="L302" s="243"/>
      <c r="M302" s="243"/>
      <c r="N302" s="243"/>
      <c r="O302" s="243"/>
      <c r="P302" s="243"/>
      <c r="Q302" s="243"/>
      <c r="R302" s="243"/>
      <c r="S302" s="242"/>
      <c r="T302" s="243"/>
      <c r="U302" s="241"/>
      <c r="V302" s="243"/>
      <c r="W302" s="293"/>
      <c r="X302" s="163"/>
      <c r="Y302" s="163"/>
      <c r="Z302" s="51">
        <v>72</v>
      </c>
    </row>
    <row r="303" spans="1:26" ht="114.75">
      <c r="A303" s="360"/>
      <c r="B303" s="412"/>
      <c r="C303" s="102" t="s">
        <v>187</v>
      </c>
      <c r="D303" s="50" t="s">
        <v>188</v>
      </c>
      <c r="E303" s="208" t="s">
        <v>215</v>
      </c>
      <c r="F303" s="243">
        <v>308</v>
      </c>
      <c r="G303" s="243">
        <v>6.6</v>
      </c>
      <c r="H303" s="243"/>
      <c r="I303" s="243"/>
      <c r="J303" s="243"/>
      <c r="K303" s="242"/>
      <c r="L303" s="243"/>
      <c r="M303" s="243"/>
      <c r="N303" s="243">
        <v>308</v>
      </c>
      <c r="O303" s="243">
        <v>6.6</v>
      </c>
      <c r="P303" s="243"/>
      <c r="Q303" s="243"/>
      <c r="R303" s="243"/>
      <c r="S303" s="242"/>
      <c r="T303" s="243"/>
      <c r="U303" s="241"/>
      <c r="V303" s="243"/>
      <c r="W303" s="293"/>
      <c r="X303" s="163"/>
      <c r="Y303" s="163"/>
      <c r="Z303" s="51">
        <v>5</v>
      </c>
    </row>
    <row r="304" spans="1:26" ht="15.75">
      <c r="A304" s="360"/>
      <c r="B304" s="354" t="s">
        <v>5</v>
      </c>
      <c r="C304" s="354"/>
      <c r="D304" s="354"/>
      <c r="E304" s="354"/>
      <c r="F304" s="243"/>
      <c r="G304" s="243"/>
      <c r="H304" s="243"/>
      <c r="I304" s="243"/>
      <c r="J304" s="243"/>
      <c r="K304" s="242"/>
      <c r="L304" s="243"/>
      <c r="M304" s="243"/>
      <c r="N304" s="243"/>
      <c r="O304" s="243"/>
      <c r="P304" s="243"/>
      <c r="Q304" s="243"/>
      <c r="R304" s="243"/>
      <c r="S304" s="242"/>
      <c r="T304" s="243"/>
      <c r="U304" s="241"/>
      <c r="V304" s="243"/>
      <c r="W304" s="293"/>
      <c r="X304" s="163"/>
      <c r="Y304" s="163"/>
      <c r="Z304" s="51"/>
    </row>
    <row r="305" spans="1:26" ht="15" customHeight="1">
      <c r="A305" s="360" t="s">
        <v>73</v>
      </c>
      <c r="B305" s="418" t="s">
        <v>111</v>
      </c>
      <c r="C305" s="49" t="s">
        <v>144</v>
      </c>
      <c r="D305" s="50" t="s">
        <v>226</v>
      </c>
      <c r="E305" s="208" t="s">
        <v>227</v>
      </c>
      <c r="F305" s="243"/>
      <c r="G305" s="243"/>
      <c r="H305" s="243"/>
      <c r="I305" s="243"/>
      <c r="J305" s="243"/>
      <c r="K305" s="242"/>
      <c r="L305" s="243"/>
      <c r="M305" s="243"/>
      <c r="N305" s="243"/>
      <c r="O305" s="243"/>
      <c r="P305" s="243"/>
      <c r="Q305" s="243"/>
      <c r="R305" s="243"/>
      <c r="S305" s="242"/>
      <c r="T305" s="243"/>
      <c r="U305" s="241"/>
      <c r="V305" s="243"/>
      <c r="W305" s="293"/>
      <c r="X305" s="163"/>
      <c r="Y305" s="163"/>
      <c r="Z305" s="61">
        <f>Z303+Z302</f>
        <v>77</v>
      </c>
    </row>
    <row r="306" spans="1:26" ht="38.25">
      <c r="A306" s="360"/>
      <c r="B306" s="419"/>
      <c r="C306" s="49" t="s">
        <v>219</v>
      </c>
      <c r="D306" s="50" t="s">
        <v>220</v>
      </c>
      <c r="E306" s="208" t="s">
        <v>221</v>
      </c>
      <c r="F306" s="243"/>
      <c r="G306" s="243"/>
      <c r="H306" s="243"/>
      <c r="I306" s="243"/>
      <c r="J306" s="243"/>
      <c r="K306" s="242"/>
      <c r="L306" s="243"/>
      <c r="M306" s="243"/>
      <c r="N306" s="243"/>
      <c r="O306" s="243"/>
      <c r="P306" s="243"/>
      <c r="Q306" s="243"/>
      <c r="R306" s="243"/>
      <c r="S306" s="242"/>
      <c r="T306" s="243"/>
      <c r="U306" s="241"/>
      <c r="V306" s="243"/>
      <c r="W306" s="293"/>
      <c r="X306" s="163"/>
      <c r="Y306" s="163"/>
      <c r="Z306" s="51">
        <v>7</v>
      </c>
    </row>
    <row r="307" spans="1:26" ht="114.75">
      <c r="A307" s="360"/>
      <c r="B307" s="420"/>
      <c r="C307" s="102" t="s">
        <v>187</v>
      </c>
      <c r="D307" s="50" t="s">
        <v>188</v>
      </c>
      <c r="E307" s="208" t="s">
        <v>215</v>
      </c>
      <c r="F307" s="243">
        <v>308</v>
      </c>
      <c r="G307" s="243">
        <v>6.6</v>
      </c>
      <c r="H307" s="243"/>
      <c r="I307" s="243"/>
      <c r="J307" s="243"/>
      <c r="K307" s="242"/>
      <c r="L307" s="243"/>
      <c r="M307" s="243"/>
      <c r="N307" s="243">
        <v>308</v>
      </c>
      <c r="O307" s="243">
        <v>6.6</v>
      </c>
      <c r="P307" s="243"/>
      <c r="Q307" s="243"/>
      <c r="R307" s="243"/>
      <c r="S307" s="242"/>
      <c r="T307" s="243"/>
      <c r="U307" s="241"/>
      <c r="V307" s="243"/>
      <c r="W307" s="293"/>
      <c r="X307" s="163"/>
      <c r="Y307" s="163"/>
      <c r="Z307" s="51">
        <v>5</v>
      </c>
    </row>
    <row r="308" spans="1:26" ht="15.75">
      <c r="A308" s="360"/>
      <c r="B308" s="354" t="s">
        <v>5</v>
      </c>
      <c r="C308" s="354"/>
      <c r="D308" s="354"/>
      <c r="E308" s="354"/>
      <c r="F308" s="243"/>
      <c r="G308" s="243"/>
      <c r="H308" s="243"/>
      <c r="I308" s="243"/>
      <c r="J308" s="243"/>
      <c r="K308" s="242"/>
      <c r="L308" s="243"/>
      <c r="M308" s="243"/>
      <c r="N308" s="243"/>
      <c r="O308" s="243"/>
      <c r="P308" s="243"/>
      <c r="Q308" s="243"/>
      <c r="R308" s="243"/>
      <c r="S308" s="242"/>
      <c r="T308" s="243"/>
      <c r="U308" s="241"/>
      <c r="V308" s="243"/>
      <c r="W308" s="293"/>
      <c r="X308" s="163"/>
      <c r="Y308" s="163"/>
      <c r="Z308" s="51"/>
    </row>
    <row r="309" spans="1:26" ht="114.75">
      <c r="A309" s="384" t="s">
        <v>74</v>
      </c>
      <c r="B309" s="231" t="s">
        <v>17</v>
      </c>
      <c r="C309" s="57" t="s">
        <v>169</v>
      </c>
      <c r="D309" s="58" t="s">
        <v>170</v>
      </c>
      <c r="E309" s="210" t="s">
        <v>171</v>
      </c>
      <c r="F309" s="253"/>
      <c r="G309" s="252"/>
      <c r="H309" s="252"/>
      <c r="I309" s="252"/>
      <c r="J309" s="252"/>
      <c r="K309" s="242"/>
      <c r="L309" s="252"/>
      <c r="M309" s="243"/>
      <c r="N309" s="252"/>
      <c r="O309" s="252"/>
      <c r="P309" s="252"/>
      <c r="Q309" s="252"/>
      <c r="R309" s="252"/>
      <c r="S309" s="242"/>
      <c r="T309" s="252"/>
      <c r="U309" s="241"/>
      <c r="V309" s="252"/>
      <c r="W309" s="292"/>
      <c r="X309" s="163"/>
      <c r="Y309" s="163"/>
      <c r="Z309" s="61">
        <f>Z307+Z306</f>
        <v>12</v>
      </c>
    </row>
    <row r="310" spans="1:26" ht="15.75">
      <c r="A310" s="384"/>
      <c r="B310" s="354" t="s">
        <v>5</v>
      </c>
      <c r="C310" s="354"/>
      <c r="D310" s="354"/>
      <c r="E310" s="354"/>
      <c r="F310" s="243"/>
      <c r="G310" s="243"/>
      <c r="H310" s="243"/>
      <c r="I310" s="243">
        <f>I309</f>
        <v>0</v>
      </c>
      <c r="J310" s="243">
        <f>J309</f>
        <v>0</v>
      </c>
      <c r="K310" s="242"/>
      <c r="L310" s="243"/>
      <c r="M310" s="243"/>
      <c r="N310" s="243"/>
      <c r="O310" s="243"/>
      <c r="P310" s="243"/>
      <c r="Q310" s="243"/>
      <c r="R310" s="243"/>
      <c r="S310" s="242"/>
      <c r="T310" s="243"/>
      <c r="U310" s="241"/>
      <c r="V310" s="243">
        <v>6</v>
      </c>
      <c r="W310" s="301">
        <v>250</v>
      </c>
      <c r="X310" s="163"/>
      <c r="Y310" s="163"/>
      <c r="Z310" s="59">
        <v>250</v>
      </c>
    </row>
    <row r="311" spans="1:26" ht="25.5" customHeight="1">
      <c r="A311" s="360" t="s">
        <v>75</v>
      </c>
      <c r="B311" s="421" t="s">
        <v>286</v>
      </c>
      <c r="C311" s="49" t="s">
        <v>4</v>
      </c>
      <c r="D311" s="50" t="s">
        <v>164</v>
      </c>
      <c r="E311" s="208" t="s">
        <v>165</v>
      </c>
      <c r="F311" s="243">
        <v>802.04</v>
      </c>
      <c r="G311" s="243">
        <v>28.71</v>
      </c>
      <c r="H311" s="243">
        <v>3</v>
      </c>
      <c r="I311" s="243">
        <v>40</v>
      </c>
      <c r="J311" s="243">
        <v>518</v>
      </c>
      <c r="K311" s="242"/>
      <c r="L311" s="243"/>
      <c r="M311" s="243">
        <v>1117</v>
      </c>
      <c r="N311" s="243"/>
      <c r="O311" s="243"/>
      <c r="P311" s="243"/>
      <c r="Q311" s="243"/>
      <c r="R311" s="243"/>
      <c r="S311" s="242"/>
      <c r="T311" s="243"/>
      <c r="U311" s="241"/>
      <c r="V311" s="243">
        <v>40</v>
      </c>
      <c r="W311" s="293">
        <v>518</v>
      </c>
      <c r="X311" s="163"/>
      <c r="Y311" s="163"/>
      <c r="Z311" s="60">
        <f>Z310</f>
        <v>250</v>
      </c>
    </row>
    <row r="312" spans="1:26" ht="25.5">
      <c r="A312" s="360"/>
      <c r="B312" s="422"/>
      <c r="C312" s="84"/>
      <c r="D312" s="85"/>
      <c r="E312" s="209" t="s">
        <v>37</v>
      </c>
      <c r="F312" s="243">
        <v>802.04</v>
      </c>
      <c r="G312" s="243">
        <v>28.71</v>
      </c>
      <c r="H312" s="243">
        <v>3</v>
      </c>
      <c r="I312" s="250">
        <v>40</v>
      </c>
      <c r="J312" s="250">
        <v>518</v>
      </c>
      <c r="K312" s="249"/>
      <c r="L312" s="250"/>
      <c r="M312" s="250">
        <v>1117</v>
      </c>
      <c r="N312" s="250"/>
      <c r="O312" s="250"/>
      <c r="P312" s="250"/>
      <c r="Q312" s="250"/>
      <c r="R312" s="250"/>
      <c r="S312" s="249"/>
      <c r="T312" s="250"/>
      <c r="U312" s="251"/>
      <c r="V312" s="250">
        <v>40</v>
      </c>
      <c r="W312" s="302">
        <v>518</v>
      </c>
      <c r="X312" s="163"/>
      <c r="Y312" s="163"/>
      <c r="Z312" s="51">
        <v>492</v>
      </c>
    </row>
    <row r="313" spans="1:26" ht="15" customHeight="1">
      <c r="A313" s="360"/>
      <c r="B313" s="354" t="s">
        <v>5</v>
      </c>
      <c r="C313" s="354"/>
      <c r="D313" s="354"/>
      <c r="E313" s="354"/>
      <c r="F313" s="243"/>
      <c r="G313" s="243"/>
      <c r="H313" s="243"/>
      <c r="I313" s="243">
        <f>I312</f>
        <v>40</v>
      </c>
      <c r="J313" s="243">
        <f>J312</f>
        <v>518</v>
      </c>
      <c r="K313" s="242"/>
      <c r="L313" s="243"/>
      <c r="M313" s="243"/>
      <c r="N313" s="243"/>
      <c r="O313" s="243"/>
      <c r="P313" s="243"/>
      <c r="Q313" s="243"/>
      <c r="R313" s="243"/>
      <c r="S313" s="242"/>
      <c r="T313" s="243"/>
      <c r="U313" s="241"/>
      <c r="V313" s="243">
        <f>V312</f>
        <v>40</v>
      </c>
      <c r="W313" s="293">
        <f>W312</f>
        <v>518</v>
      </c>
      <c r="X313" s="163"/>
      <c r="Y313" s="163"/>
      <c r="Z313" s="56">
        <v>492</v>
      </c>
    </row>
    <row r="314" spans="1:26" ht="25.5">
      <c r="A314" s="360" t="s">
        <v>191</v>
      </c>
      <c r="B314" s="414" t="s">
        <v>287</v>
      </c>
      <c r="C314" s="49" t="s">
        <v>166</v>
      </c>
      <c r="D314" s="50" t="s">
        <v>167</v>
      </c>
      <c r="E314" s="208" t="s">
        <v>168</v>
      </c>
      <c r="F314" s="246">
        <v>340</v>
      </c>
      <c r="G314" s="241">
        <v>1</v>
      </c>
      <c r="H314" s="241">
        <v>2</v>
      </c>
      <c r="I314" s="241">
        <v>1</v>
      </c>
      <c r="J314" s="241">
        <v>303</v>
      </c>
      <c r="K314" s="242"/>
      <c r="L314" s="241"/>
      <c r="M314" s="243">
        <f>ROUND(F314*I314/G314,0)</f>
        <v>340</v>
      </c>
      <c r="N314" s="241"/>
      <c r="O314" s="241"/>
      <c r="P314" s="241"/>
      <c r="Q314" s="241"/>
      <c r="R314" s="241"/>
      <c r="S314" s="242"/>
      <c r="T314" s="241"/>
      <c r="U314" s="241"/>
      <c r="V314" s="241">
        <v>1</v>
      </c>
      <c r="W314" s="291">
        <v>303</v>
      </c>
      <c r="X314" s="163"/>
      <c r="Y314" s="163"/>
      <c r="Z314" s="60">
        <f>Z312</f>
        <v>492</v>
      </c>
    </row>
    <row r="315" spans="1:26" ht="24.75" customHeight="1">
      <c r="A315" s="360"/>
      <c r="B315" s="415"/>
      <c r="C315" s="102"/>
      <c r="D315" s="105"/>
      <c r="E315" s="219" t="s">
        <v>309</v>
      </c>
      <c r="F315" s="246">
        <v>320</v>
      </c>
      <c r="G315" s="241">
        <v>9.1</v>
      </c>
      <c r="H315" s="241">
        <v>2</v>
      </c>
      <c r="I315" s="241">
        <v>1</v>
      </c>
      <c r="J315" s="241">
        <v>180</v>
      </c>
      <c r="K315" s="242"/>
      <c r="L315" s="241"/>
      <c r="M315" s="243">
        <f>ROUND(F315*I315/G315,0)</f>
        <v>35</v>
      </c>
      <c r="N315" s="241"/>
      <c r="O315" s="241"/>
      <c r="P315" s="241"/>
      <c r="Q315" s="241"/>
      <c r="R315" s="241"/>
      <c r="S315" s="242"/>
      <c r="T315" s="241"/>
      <c r="U315" s="241"/>
      <c r="V315" s="241">
        <v>1</v>
      </c>
      <c r="W315" s="291">
        <v>180</v>
      </c>
      <c r="X315" s="163"/>
      <c r="Y315" s="163"/>
      <c r="Z315" s="51"/>
    </row>
    <row r="316" spans="1:26" ht="15.75">
      <c r="A316" s="360"/>
      <c r="B316" s="415"/>
      <c r="C316" s="102"/>
      <c r="D316" s="105"/>
      <c r="E316" s="220" t="s">
        <v>83</v>
      </c>
      <c r="F316" s="246">
        <v>340</v>
      </c>
      <c r="G316" s="241">
        <v>1</v>
      </c>
      <c r="H316" s="241">
        <v>2</v>
      </c>
      <c r="I316" s="241">
        <v>1</v>
      </c>
      <c r="J316" s="241">
        <v>143</v>
      </c>
      <c r="K316" s="242"/>
      <c r="L316" s="241"/>
      <c r="M316" s="243">
        <f>ROUND(F316*I316/G316,0)</f>
        <v>340</v>
      </c>
      <c r="N316" s="241"/>
      <c r="O316" s="241"/>
      <c r="P316" s="241"/>
      <c r="Q316" s="241"/>
      <c r="R316" s="241"/>
      <c r="S316" s="242"/>
      <c r="T316" s="241"/>
      <c r="U316" s="241"/>
      <c r="V316" s="241">
        <v>1</v>
      </c>
      <c r="W316" s="291">
        <v>143</v>
      </c>
      <c r="X316" s="163"/>
      <c r="Y316" s="163"/>
      <c r="Z316" s="51">
        <v>14</v>
      </c>
    </row>
    <row r="317" spans="1:26" ht="24.75" customHeight="1">
      <c r="A317" s="360"/>
      <c r="B317" s="416"/>
      <c r="C317" s="102"/>
      <c r="D317" s="105"/>
      <c r="E317" s="221" t="s">
        <v>88</v>
      </c>
      <c r="F317" s="246">
        <v>340</v>
      </c>
      <c r="G317" s="241">
        <v>1</v>
      </c>
      <c r="H317" s="241">
        <v>2</v>
      </c>
      <c r="I317" s="241">
        <v>1</v>
      </c>
      <c r="J317" s="241">
        <v>160</v>
      </c>
      <c r="K317" s="242"/>
      <c r="L317" s="241"/>
      <c r="M317" s="243">
        <f>ROUND(F317*I317/G317,0)</f>
        <v>340</v>
      </c>
      <c r="N317" s="241"/>
      <c r="O317" s="241"/>
      <c r="P317" s="241"/>
      <c r="Q317" s="241"/>
      <c r="R317" s="241"/>
      <c r="S317" s="242"/>
      <c r="T317" s="241"/>
      <c r="U317" s="241"/>
      <c r="V317" s="241">
        <v>1</v>
      </c>
      <c r="W317" s="291">
        <v>160</v>
      </c>
      <c r="X317" s="163"/>
      <c r="Y317" s="163"/>
      <c r="Z317" s="51">
        <v>8</v>
      </c>
    </row>
    <row r="318" spans="1:26" ht="15.75">
      <c r="A318" s="360"/>
      <c r="B318" s="354" t="s">
        <v>5</v>
      </c>
      <c r="C318" s="354"/>
      <c r="D318" s="354"/>
      <c r="E318" s="354"/>
      <c r="F318" s="243"/>
      <c r="G318" s="243"/>
      <c r="H318" s="243"/>
      <c r="I318" s="243">
        <f>I317+I316+I315+I314</f>
        <v>4</v>
      </c>
      <c r="J318" s="243">
        <f>J317+J316+J315+J314</f>
        <v>786</v>
      </c>
      <c r="K318" s="242"/>
      <c r="L318" s="243"/>
      <c r="M318" s="243"/>
      <c r="N318" s="243"/>
      <c r="O318" s="243"/>
      <c r="P318" s="243"/>
      <c r="Q318" s="243"/>
      <c r="R318" s="243"/>
      <c r="S318" s="242"/>
      <c r="T318" s="243"/>
      <c r="U318" s="241"/>
      <c r="V318" s="243">
        <v>4</v>
      </c>
      <c r="W318" s="301">
        <v>786</v>
      </c>
      <c r="X318" s="163"/>
      <c r="Y318" s="163"/>
      <c r="Z318" s="51">
        <v>8</v>
      </c>
    </row>
    <row r="319" spans="1:26" ht="25.5" customHeight="1">
      <c r="A319" s="360" t="s">
        <v>76</v>
      </c>
      <c r="B319" s="423" t="s">
        <v>18</v>
      </c>
      <c r="C319" s="49" t="s">
        <v>4</v>
      </c>
      <c r="D319" s="50" t="s">
        <v>164</v>
      </c>
      <c r="E319" s="208" t="s">
        <v>165</v>
      </c>
      <c r="F319" s="243"/>
      <c r="G319" s="243"/>
      <c r="H319" s="243"/>
      <c r="I319" s="281">
        <v>32</v>
      </c>
      <c r="J319" s="243">
        <v>443</v>
      </c>
      <c r="K319" s="242"/>
      <c r="L319" s="243"/>
      <c r="M319" s="243"/>
      <c r="N319" s="243"/>
      <c r="O319" s="243"/>
      <c r="P319" s="243"/>
      <c r="Q319" s="243"/>
      <c r="R319" s="243"/>
      <c r="S319" s="242"/>
      <c r="T319" s="243"/>
      <c r="U319" s="241"/>
      <c r="V319" s="281">
        <v>32</v>
      </c>
      <c r="W319" s="293">
        <v>443</v>
      </c>
      <c r="X319" s="163"/>
      <c r="Y319" s="163"/>
      <c r="Z319" s="60">
        <f>Z318+Z317+Z316</f>
        <v>30</v>
      </c>
    </row>
    <row r="320" spans="1:26" ht="25.5">
      <c r="A320" s="360"/>
      <c r="B320" s="424"/>
      <c r="C320" s="84"/>
      <c r="D320" s="85"/>
      <c r="E320" s="209" t="s">
        <v>37</v>
      </c>
      <c r="F320" s="243"/>
      <c r="G320" s="243"/>
      <c r="H320" s="243"/>
      <c r="I320" s="250"/>
      <c r="J320" s="250">
        <v>443</v>
      </c>
      <c r="K320" s="249"/>
      <c r="L320" s="250"/>
      <c r="M320" s="250"/>
      <c r="N320" s="250"/>
      <c r="O320" s="250"/>
      <c r="P320" s="250"/>
      <c r="Q320" s="250"/>
      <c r="R320" s="250"/>
      <c r="S320" s="249"/>
      <c r="T320" s="250"/>
      <c r="U320" s="251"/>
      <c r="V320" s="250"/>
      <c r="W320" s="302">
        <v>443</v>
      </c>
      <c r="X320" s="163"/>
      <c r="Y320" s="163"/>
      <c r="Z320" s="51">
        <v>408</v>
      </c>
    </row>
    <row r="321" spans="1:26" ht="15" customHeight="1">
      <c r="A321" s="360"/>
      <c r="B321" s="354" t="s">
        <v>5</v>
      </c>
      <c r="C321" s="354"/>
      <c r="D321" s="354"/>
      <c r="E321" s="354"/>
      <c r="F321" s="243"/>
      <c r="G321" s="243"/>
      <c r="H321" s="243"/>
      <c r="I321" s="243"/>
      <c r="J321" s="243">
        <f>J319</f>
        <v>443</v>
      </c>
      <c r="K321" s="242"/>
      <c r="L321" s="243"/>
      <c r="M321" s="243"/>
      <c r="N321" s="243"/>
      <c r="O321" s="243"/>
      <c r="P321" s="243"/>
      <c r="Q321" s="243"/>
      <c r="R321" s="243"/>
      <c r="S321" s="242"/>
      <c r="T321" s="243"/>
      <c r="U321" s="241"/>
      <c r="V321" s="243"/>
      <c r="W321" s="301">
        <v>443</v>
      </c>
      <c r="X321" s="163"/>
      <c r="Y321" s="163"/>
      <c r="Z321" s="56">
        <v>408</v>
      </c>
    </row>
    <row r="322" spans="1:26" ht="25.5">
      <c r="A322" s="360" t="s">
        <v>77</v>
      </c>
      <c r="B322" s="421" t="s">
        <v>19</v>
      </c>
      <c r="C322" s="49" t="s">
        <v>4</v>
      </c>
      <c r="D322" s="50" t="s">
        <v>164</v>
      </c>
      <c r="E322" s="208" t="s">
        <v>165</v>
      </c>
      <c r="F322" s="246"/>
      <c r="G322" s="241"/>
      <c r="H322" s="241">
        <v>3</v>
      </c>
      <c r="I322" s="241">
        <v>57</v>
      </c>
      <c r="J322" s="241">
        <v>300</v>
      </c>
      <c r="K322" s="242"/>
      <c r="L322" s="241"/>
      <c r="M322" s="243"/>
      <c r="N322" s="241"/>
      <c r="O322" s="241"/>
      <c r="P322" s="241"/>
      <c r="Q322" s="241"/>
      <c r="R322" s="241"/>
      <c r="S322" s="242"/>
      <c r="T322" s="241"/>
      <c r="U322" s="241"/>
      <c r="V322" s="241">
        <v>57</v>
      </c>
      <c r="W322" s="291">
        <v>300</v>
      </c>
      <c r="X322" s="163"/>
      <c r="Y322" s="163"/>
      <c r="Z322" s="60">
        <f>Z320</f>
        <v>408</v>
      </c>
    </row>
    <row r="323" spans="1:26" ht="38.25" customHeight="1">
      <c r="A323" s="360"/>
      <c r="B323" s="422"/>
      <c r="C323" s="84"/>
      <c r="D323" s="85"/>
      <c r="E323" s="209" t="s">
        <v>37</v>
      </c>
      <c r="F323" s="246"/>
      <c r="G323" s="241"/>
      <c r="H323" s="241">
        <v>3</v>
      </c>
      <c r="I323" s="251">
        <v>57</v>
      </c>
      <c r="J323" s="251">
        <v>300</v>
      </c>
      <c r="K323" s="249"/>
      <c r="L323" s="251"/>
      <c r="M323" s="250"/>
      <c r="N323" s="251"/>
      <c r="O323" s="251"/>
      <c r="P323" s="251"/>
      <c r="Q323" s="251"/>
      <c r="R323" s="251"/>
      <c r="S323" s="249"/>
      <c r="T323" s="251"/>
      <c r="U323" s="251"/>
      <c r="V323" s="251">
        <v>57</v>
      </c>
      <c r="W323" s="307">
        <v>300</v>
      </c>
      <c r="X323" s="163"/>
      <c r="Y323" s="163"/>
      <c r="Z323" s="51">
        <v>216</v>
      </c>
    </row>
    <row r="324" spans="1:26" ht="15.75">
      <c r="A324" s="360"/>
      <c r="B324" s="354" t="s">
        <v>5</v>
      </c>
      <c r="C324" s="354"/>
      <c r="D324" s="354"/>
      <c r="E324" s="354"/>
      <c r="F324" s="243"/>
      <c r="G324" s="243"/>
      <c r="H324" s="243"/>
      <c r="I324" s="243">
        <f>I323</f>
        <v>57</v>
      </c>
      <c r="J324" s="243">
        <f>J323</f>
        <v>300</v>
      </c>
      <c r="K324" s="242"/>
      <c r="L324" s="243">
        <v>0</v>
      </c>
      <c r="M324" s="243"/>
      <c r="N324" s="243"/>
      <c r="O324" s="243"/>
      <c r="P324" s="243"/>
      <c r="Q324" s="243"/>
      <c r="R324" s="243"/>
      <c r="S324" s="242"/>
      <c r="T324" s="243"/>
      <c r="U324" s="241"/>
      <c r="V324" s="243">
        <v>57</v>
      </c>
      <c r="W324" s="301">
        <v>300</v>
      </c>
      <c r="X324" s="163"/>
      <c r="Y324" s="163"/>
      <c r="Z324" s="56">
        <v>216</v>
      </c>
    </row>
    <row r="325" spans="1:26" ht="25.5" customHeight="1">
      <c r="A325" s="360" t="s">
        <v>178</v>
      </c>
      <c r="B325" s="232" t="s">
        <v>20</v>
      </c>
      <c r="C325" s="49" t="s">
        <v>166</v>
      </c>
      <c r="D325" s="50" t="s">
        <v>167</v>
      </c>
      <c r="E325" s="208" t="s">
        <v>168</v>
      </c>
      <c r="F325" s="246">
        <v>220</v>
      </c>
      <c r="G325" s="241">
        <v>10</v>
      </c>
      <c r="H325" s="241">
        <v>1</v>
      </c>
      <c r="I325" s="241">
        <v>2</v>
      </c>
      <c r="J325" s="241">
        <v>130</v>
      </c>
      <c r="K325" s="242">
        <f>I325/L325*10000</f>
        <v>6.802721088435374</v>
      </c>
      <c r="L325" s="243">
        <v>2940</v>
      </c>
      <c r="M325" s="243">
        <f>ROUND(F325*I325/G325,0)</f>
        <v>44</v>
      </c>
      <c r="N325" s="241"/>
      <c r="O325" s="241"/>
      <c r="P325" s="241"/>
      <c r="Q325" s="241">
        <v>0</v>
      </c>
      <c r="R325" s="241">
        <v>0</v>
      </c>
      <c r="S325" s="242">
        <f>Q325/T325*10000</f>
        <v>0</v>
      </c>
      <c r="T325" s="243">
        <v>1035</v>
      </c>
      <c r="U325" s="241"/>
      <c r="V325" s="241">
        <v>2</v>
      </c>
      <c r="W325" s="291">
        <v>130</v>
      </c>
      <c r="X325" s="163"/>
      <c r="Y325" s="163"/>
      <c r="Z325" s="60">
        <f>Z323</f>
        <v>216</v>
      </c>
    </row>
    <row r="326" spans="1:26" ht="15.75">
      <c r="A326" s="360"/>
      <c r="B326" s="354" t="s">
        <v>5</v>
      </c>
      <c r="C326" s="354"/>
      <c r="D326" s="354"/>
      <c r="E326" s="354"/>
      <c r="F326" s="243"/>
      <c r="G326" s="243"/>
      <c r="H326" s="243"/>
      <c r="I326" s="243">
        <f>I325</f>
        <v>2</v>
      </c>
      <c r="J326" s="243">
        <f>J325</f>
        <v>130</v>
      </c>
      <c r="K326" s="242">
        <f>I326/L326*10000</f>
        <v>6.802721088435374</v>
      </c>
      <c r="L326" s="243">
        <v>2940</v>
      </c>
      <c r="M326" s="243"/>
      <c r="N326" s="243"/>
      <c r="O326" s="243"/>
      <c r="P326" s="243"/>
      <c r="Q326" s="243"/>
      <c r="R326" s="243"/>
      <c r="S326" s="242">
        <f>Q326/T326*10000</f>
        <v>0</v>
      </c>
      <c r="T326" s="243">
        <v>1035</v>
      </c>
      <c r="U326" s="241"/>
      <c r="V326" s="243">
        <v>2</v>
      </c>
      <c r="W326" s="301">
        <v>130</v>
      </c>
      <c r="X326" s="163"/>
      <c r="Y326" s="163"/>
      <c r="Z326" s="51">
        <v>116</v>
      </c>
    </row>
    <row r="327" spans="1:26" ht="25.5" customHeight="1">
      <c r="A327" s="384" t="s">
        <v>78</v>
      </c>
      <c r="B327" s="168" t="s">
        <v>308</v>
      </c>
      <c r="C327" s="49" t="s">
        <v>14</v>
      </c>
      <c r="D327" s="50" t="s">
        <v>203</v>
      </c>
      <c r="E327" s="208" t="s">
        <v>204</v>
      </c>
      <c r="F327" s="243">
        <v>335</v>
      </c>
      <c r="G327" s="243">
        <v>10.8</v>
      </c>
      <c r="H327" s="243"/>
      <c r="I327" s="243"/>
      <c r="J327" s="243"/>
      <c r="K327" s="242"/>
      <c r="L327" s="243"/>
      <c r="M327" s="243"/>
      <c r="N327" s="243">
        <v>335</v>
      </c>
      <c r="O327" s="243">
        <v>10.8</v>
      </c>
      <c r="P327" s="243"/>
      <c r="Q327" s="243"/>
      <c r="R327" s="243"/>
      <c r="S327" s="242"/>
      <c r="T327" s="243"/>
      <c r="U327" s="241">
        <f>ROUND(Q327*N327/O327,)</f>
        <v>0</v>
      </c>
      <c r="V327" s="243"/>
      <c r="W327" s="293"/>
      <c r="X327" s="163"/>
      <c r="Y327" s="163"/>
      <c r="Z327" s="60">
        <f>Z326</f>
        <v>116</v>
      </c>
    </row>
    <row r="328" spans="1:26" ht="15.75">
      <c r="A328" s="384"/>
      <c r="B328" s="354" t="s">
        <v>5</v>
      </c>
      <c r="C328" s="354"/>
      <c r="D328" s="354"/>
      <c r="E328" s="354"/>
      <c r="F328" s="243"/>
      <c r="G328" s="243"/>
      <c r="H328" s="243"/>
      <c r="I328" s="243"/>
      <c r="J328" s="243"/>
      <c r="K328" s="242"/>
      <c r="L328" s="243"/>
      <c r="M328" s="243"/>
      <c r="N328" s="243"/>
      <c r="O328" s="243"/>
      <c r="P328" s="243"/>
      <c r="Q328" s="243"/>
      <c r="R328" s="243"/>
      <c r="S328" s="242"/>
      <c r="T328" s="243"/>
      <c r="U328" s="241"/>
      <c r="V328" s="243"/>
      <c r="W328" s="293"/>
      <c r="X328" s="163"/>
      <c r="Y328" s="163"/>
      <c r="Z328" s="51">
        <v>0</v>
      </c>
    </row>
    <row r="329" spans="1:26" ht="25.5" customHeight="1">
      <c r="A329" s="384" t="s">
        <v>78</v>
      </c>
      <c r="B329" s="231" t="s">
        <v>333</v>
      </c>
      <c r="C329" s="49" t="s">
        <v>219</v>
      </c>
      <c r="D329" s="50" t="s">
        <v>220</v>
      </c>
      <c r="E329" s="208" t="s">
        <v>221</v>
      </c>
      <c r="F329" s="243"/>
      <c r="G329" s="243"/>
      <c r="H329" s="243"/>
      <c r="I329" s="243"/>
      <c r="J329" s="243"/>
      <c r="K329" s="242"/>
      <c r="L329" s="243"/>
      <c r="M329" s="243"/>
      <c r="N329" s="243"/>
      <c r="O329" s="243"/>
      <c r="P329" s="243"/>
      <c r="Q329" s="243"/>
      <c r="R329" s="243"/>
      <c r="S329" s="242"/>
      <c r="T329" s="243"/>
      <c r="U329" s="241"/>
      <c r="V329" s="243"/>
      <c r="W329" s="293"/>
      <c r="X329" s="163"/>
      <c r="Y329" s="163"/>
      <c r="Z329" s="60">
        <f>Z328</f>
        <v>0</v>
      </c>
    </row>
    <row r="330" spans="1:26" ht="15.75">
      <c r="A330" s="384"/>
      <c r="B330" s="354" t="s">
        <v>5</v>
      </c>
      <c r="C330" s="354"/>
      <c r="D330" s="354"/>
      <c r="E330" s="354"/>
      <c r="F330" s="243"/>
      <c r="G330" s="243"/>
      <c r="H330" s="243"/>
      <c r="I330" s="243"/>
      <c r="J330" s="243"/>
      <c r="K330" s="242"/>
      <c r="L330" s="243"/>
      <c r="M330" s="243"/>
      <c r="N330" s="243"/>
      <c r="O330" s="243"/>
      <c r="P330" s="243"/>
      <c r="Q330" s="243"/>
      <c r="R330" s="243"/>
      <c r="S330" s="242"/>
      <c r="T330" s="243"/>
      <c r="U330" s="241"/>
      <c r="V330" s="243"/>
      <c r="W330" s="293"/>
      <c r="X330" s="163"/>
      <c r="Y330" s="163"/>
      <c r="Z330" s="51">
        <v>0</v>
      </c>
    </row>
    <row r="331" spans="1:26" ht="25.5" customHeight="1">
      <c r="A331" s="360" t="s">
        <v>126</v>
      </c>
      <c r="B331" s="421" t="s">
        <v>21</v>
      </c>
      <c r="C331" s="49" t="s">
        <v>4</v>
      </c>
      <c r="D331" s="50" t="s">
        <v>164</v>
      </c>
      <c r="E331" s="208" t="s">
        <v>165</v>
      </c>
      <c r="F331" s="241">
        <v>332</v>
      </c>
      <c r="G331" s="241">
        <v>11.52</v>
      </c>
      <c r="H331" s="241">
        <v>2</v>
      </c>
      <c r="I331" s="241">
        <v>36</v>
      </c>
      <c r="J331" s="241">
        <v>288</v>
      </c>
      <c r="K331" s="242"/>
      <c r="L331" s="241"/>
      <c r="M331" s="243">
        <f>ROUND(F331*I331/G331,0)</f>
        <v>1038</v>
      </c>
      <c r="N331" s="241"/>
      <c r="O331" s="241"/>
      <c r="P331" s="241"/>
      <c r="Q331" s="241"/>
      <c r="R331" s="241"/>
      <c r="S331" s="242"/>
      <c r="T331" s="241"/>
      <c r="U331" s="241"/>
      <c r="V331" s="241">
        <v>36</v>
      </c>
      <c r="W331" s="291">
        <v>288</v>
      </c>
      <c r="X331" s="163"/>
      <c r="Y331" s="163"/>
      <c r="Z331" s="60">
        <f>Z330</f>
        <v>0</v>
      </c>
    </row>
    <row r="332" spans="1:26" ht="25.5">
      <c r="A332" s="360"/>
      <c r="B332" s="422"/>
      <c r="C332" s="84"/>
      <c r="D332" s="85"/>
      <c r="E332" s="209" t="s">
        <v>37</v>
      </c>
      <c r="F332" s="241">
        <v>332</v>
      </c>
      <c r="G332" s="241">
        <v>11.52</v>
      </c>
      <c r="H332" s="241">
        <v>2</v>
      </c>
      <c r="I332" s="251">
        <v>36</v>
      </c>
      <c r="J332" s="251">
        <v>288</v>
      </c>
      <c r="K332" s="249"/>
      <c r="L332" s="251"/>
      <c r="M332" s="250">
        <f>ROUND(F332*I332/G332,0)</f>
        <v>1038</v>
      </c>
      <c r="N332" s="251"/>
      <c r="O332" s="251"/>
      <c r="P332" s="251"/>
      <c r="Q332" s="251"/>
      <c r="R332" s="251"/>
      <c r="S332" s="249"/>
      <c r="T332" s="251"/>
      <c r="U332" s="251"/>
      <c r="V332" s="251">
        <v>36</v>
      </c>
      <c r="W332" s="307">
        <v>288</v>
      </c>
      <c r="X332" s="163"/>
      <c r="Y332" s="163"/>
      <c r="Z332" s="51">
        <v>228</v>
      </c>
    </row>
    <row r="333" spans="1:26" ht="15" customHeight="1">
      <c r="A333" s="360"/>
      <c r="B333" s="354" t="s">
        <v>5</v>
      </c>
      <c r="C333" s="354"/>
      <c r="D333" s="354"/>
      <c r="E333" s="354"/>
      <c r="F333" s="243"/>
      <c r="G333" s="243"/>
      <c r="H333" s="243"/>
      <c r="I333" s="243">
        <f>I331</f>
        <v>36</v>
      </c>
      <c r="J333" s="243">
        <f>J331</f>
        <v>288</v>
      </c>
      <c r="K333" s="242"/>
      <c r="L333" s="243"/>
      <c r="M333" s="243"/>
      <c r="N333" s="243"/>
      <c r="O333" s="243"/>
      <c r="P333" s="243"/>
      <c r="Q333" s="243"/>
      <c r="R333" s="243"/>
      <c r="S333" s="242"/>
      <c r="T333" s="243"/>
      <c r="U333" s="241"/>
      <c r="V333" s="243">
        <v>36</v>
      </c>
      <c r="W333" s="301">
        <v>288</v>
      </c>
      <c r="X333" s="163"/>
      <c r="Y333" s="163"/>
      <c r="Z333" s="56">
        <v>228</v>
      </c>
    </row>
    <row r="334" spans="1:26" s="287" customFormat="1" ht="38.25">
      <c r="A334" s="360" t="s">
        <v>127</v>
      </c>
      <c r="B334" s="230" t="s">
        <v>288</v>
      </c>
      <c r="C334" s="282" t="s">
        <v>191</v>
      </c>
      <c r="D334" s="283" t="s">
        <v>192</v>
      </c>
      <c r="E334" s="284" t="s">
        <v>193</v>
      </c>
      <c r="F334" s="272"/>
      <c r="G334" s="272"/>
      <c r="H334" s="272"/>
      <c r="I334" s="272"/>
      <c r="J334" s="272">
        <v>2000</v>
      </c>
      <c r="K334" s="285"/>
      <c r="L334" s="272"/>
      <c r="M334" s="272"/>
      <c r="N334" s="272"/>
      <c r="O334" s="272"/>
      <c r="P334" s="272"/>
      <c r="Q334" s="272"/>
      <c r="R334" s="272"/>
      <c r="S334" s="285"/>
      <c r="T334" s="272"/>
      <c r="U334" s="286"/>
      <c r="V334" s="272"/>
      <c r="W334" s="308">
        <v>2000</v>
      </c>
      <c r="X334" s="315"/>
      <c r="Y334" s="315"/>
      <c r="Z334" s="60">
        <f>Z332</f>
        <v>228</v>
      </c>
    </row>
    <row r="335" spans="1:26" ht="15" customHeight="1">
      <c r="A335" s="360"/>
      <c r="B335" s="354" t="s">
        <v>5</v>
      </c>
      <c r="C335" s="354"/>
      <c r="D335" s="354"/>
      <c r="E335" s="354"/>
      <c r="F335" s="243"/>
      <c r="G335" s="243"/>
      <c r="H335" s="243"/>
      <c r="I335" s="243"/>
      <c r="J335" s="243">
        <f>J334</f>
        <v>2000</v>
      </c>
      <c r="K335" s="242"/>
      <c r="L335" s="243"/>
      <c r="M335" s="243"/>
      <c r="N335" s="243"/>
      <c r="O335" s="243"/>
      <c r="P335" s="243"/>
      <c r="Q335" s="243"/>
      <c r="R335" s="243"/>
      <c r="S335" s="242"/>
      <c r="T335" s="243"/>
      <c r="U335" s="241"/>
      <c r="V335" s="281"/>
      <c r="W335" s="309">
        <f>W334</f>
        <v>2000</v>
      </c>
      <c r="X335" s="163"/>
      <c r="Y335" s="163"/>
      <c r="Z335" s="51">
        <v>19</v>
      </c>
    </row>
    <row r="336" spans="1:26" ht="25.5">
      <c r="A336" s="360"/>
      <c r="B336" s="233" t="s">
        <v>356</v>
      </c>
      <c r="C336" s="199" t="s">
        <v>3</v>
      </c>
      <c r="D336" s="112" t="s">
        <v>162</v>
      </c>
      <c r="E336" s="120" t="s">
        <v>163</v>
      </c>
      <c r="F336" s="241">
        <v>340</v>
      </c>
      <c r="G336" s="241">
        <v>16.6</v>
      </c>
      <c r="H336" s="241">
        <v>1</v>
      </c>
      <c r="I336" s="241">
        <v>20</v>
      </c>
      <c r="J336" s="241">
        <v>200</v>
      </c>
      <c r="K336" s="242"/>
      <c r="L336" s="241"/>
      <c r="M336" s="243">
        <f>ROUND(F336*I336/G336,0)</f>
        <v>410</v>
      </c>
      <c r="N336" s="241"/>
      <c r="O336" s="241"/>
      <c r="P336" s="241"/>
      <c r="Q336" s="241"/>
      <c r="R336" s="241"/>
      <c r="S336" s="242"/>
      <c r="T336" s="241"/>
      <c r="U336" s="241"/>
      <c r="V336" s="241">
        <v>20</v>
      </c>
      <c r="W336" s="291">
        <v>200</v>
      </c>
      <c r="X336" s="163"/>
      <c r="Y336" s="163"/>
      <c r="Z336" s="60">
        <f>Z335</f>
        <v>19</v>
      </c>
    </row>
    <row r="337" spans="1:26" ht="15" customHeight="1">
      <c r="A337" s="360"/>
      <c r="B337" s="354" t="s">
        <v>5</v>
      </c>
      <c r="C337" s="354"/>
      <c r="D337" s="354"/>
      <c r="E337" s="354"/>
      <c r="F337" s="243"/>
      <c r="G337" s="243"/>
      <c r="H337" s="243"/>
      <c r="I337" s="243">
        <f>I336</f>
        <v>20</v>
      </c>
      <c r="J337" s="243">
        <f>J336</f>
        <v>200</v>
      </c>
      <c r="K337" s="242"/>
      <c r="L337" s="243"/>
      <c r="M337" s="243"/>
      <c r="N337" s="243"/>
      <c r="O337" s="243"/>
      <c r="P337" s="243"/>
      <c r="Q337" s="243"/>
      <c r="R337" s="243"/>
      <c r="S337" s="242"/>
      <c r="T337" s="243"/>
      <c r="U337" s="241"/>
      <c r="V337" s="243">
        <v>20</v>
      </c>
      <c r="W337" s="301">
        <v>200</v>
      </c>
      <c r="X337" s="163"/>
      <c r="Y337" s="163"/>
      <c r="Z337" s="51">
        <v>0</v>
      </c>
    </row>
    <row r="338" spans="1:26" ht="25.5">
      <c r="A338" s="384" t="s">
        <v>234</v>
      </c>
      <c r="B338" s="231" t="s">
        <v>334</v>
      </c>
      <c r="C338" s="49" t="s">
        <v>166</v>
      </c>
      <c r="D338" s="50" t="s">
        <v>167</v>
      </c>
      <c r="E338" s="208" t="s">
        <v>168</v>
      </c>
      <c r="F338" s="246">
        <v>342</v>
      </c>
      <c r="G338" s="241">
        <v>10</v>
      </c>
      <c r="H338" s="241">
        <v>1</v>
      </c>
      <c r="I338" s="241">
        <v>2</v>
      </c>
      <c r="J338" s="241">
        <v>48</v>
      </c>
      <c r="K338" s="242"/>
      <c r="L338" s="241"/>
      <c r="M338" s="243">
        <f>ROUND(F338*I338/G338,0)</f>
        <v>68</v>
      </c>
      <c r="N338" s="241"/>
      <c r="O338" s="241"/>
      <c r="P338" s="241"/>
      <c r="Q338" s="241"/>
      <c r="R338" s="241"/>
      <c r="S338" s="242"/>
      <c r="T338" s="241"/>
      <c r="U338" s="241"/>
      <c r="V338" s="241">
        <v>2</v>
      </c>
      <c r="W338" s="291">
        <v>48</v>
      </c>
      <c r="X338" s="163"/>
      <c r="Y338" s="163"/>
      <c r="Z338" s="60">
        <f>Z337</f>
        <v>0</v>
      </c>
    </row>
    <row r="339" spans="1:26" ht="15" customHeight="1">
      <c r="A339" s="384"/>
      <c r="B339" s="354" t="s">
        <v>5</v>
      </c>
      <c r="C339" s="354"/>
      <c r="D339" s="354"/>
      <c r="E339" s="354"/>
      <c r="F339" s="243"/>
      <c r="G339" s="243"/>
      <c r="H339" s="243"/>
      <c r="I339" s="243">
        <f>I338</f>
        <v>2</v>
      </c>
      <c r="J339" s="243">
        <f>J338</f>
        <v>48</v>
      </c>
      <c r="K339" s="242"/>
      <c r="L339" s="243"/>
      <c r="M339" s="243"/>
      <c r="N339" s="243"/>
      <c r="O339" s="243"/>
      <c r="P339" s="243"/>
      <c r="Q339" s="243"/>
      <c r="R339" s="243"/>
      <c r="S339" s="242"/>
      <c r="T339" s="243"/>
      <c r="U339" s="241"/>
      <c r="V339" s="243">
        <v>2</v>
      </c>
      <c r="W339" s="310">
        <v>48</v>
      </c>
      <c r="X339" s="163"/>
      <c r="Y339" s="163"/>
      <c r="Z339" s="88">
        <v>2</v>
      </c>
    </row>
    <row r="340" spans="1:26" ht="25.5">
      <c r="A340" s="360" t="s">
        <v>196</v>
      </c>
      <c r="B340" s="231" t="s">
        <v>25</v>
      </c>
      <c r="C340" s="49" t="s">
        <v>191</v>
      </c>
      <c r="D340" s="50" t="s">
        <v>192</v>
      </c>
      <c r="E340" s="208" t="s">
        <v>193</v>
      </c>
      <c r="F340" s="246">
        <v>327</v>
      </c>
      <c r="G340" s="241">
        <v>6.8</v>
      </c>
      <c r="H340" s="241">
        <v>1</v>
      </c>
      <c r="I340" s="241">
        <v>8</v>
      </c>
      <c r="J340" s="241">
        <v>380</v>
      </c>
      <c r="K340" s="242"/>
      <c r="L340" s="241"/>
      <c r="M340" s="243">
        <f>ROUND(F340*I340/G340,0)</f>
        <v>385</v>
      </c>
      <c r="N340" s="241"/>
      <c r="O340" s="241"/>
      <c r="P340" s="241"/>
      <c r="Q340" s="241"/>
      <c r="R340" s="241"/>
      <c r="S340" s="242"/>
      <c r="T340" s="241"/>
      <c r="U340" s="241"/>
      <c r="V340" s="241">
        <v>8</v>
      </c>
      <c r="W340" s="291">
        <v>380</v>
      </c>
      <c r="X340" s="163"/>
      <c r="Y340" s="163"/>
      <c r="Z340" s="89">
        <f>Z339</f>
        <v>2</v>
      </c>
    </row>
    <row r="341" spans="1:26" ht="15" customHeight="1">
      <c r="A341" s="360"/>
      <c r="B341" s="354" t="s">
        <v>5</v>
      </c>
      <c r="C341" s="354"/>
      <c r="D341" s="354"/>
      <c r="E341" s="354"/>
      <c r="F341" s="243"/>
      <c r="G341" s="243"/>
      <c r="H341" s="243"/>
      <c r="I341" s="243">
        <f>I340</f>
        <v>8</v>
      </c>
      <c r="J341" s="243">
        <f>J340</f>
        <v>380</v>
      </c>
      <c r="K341" s="242"/>
      <c r="L341" s="243"/>
      <c r="M341" s="243"/>
      <c r="N341" s="243"/>
      <c r="O341" s="243"/>
      <c r="P341" s="243"/>
      <c r="Q341" s="243"/>
      <c r="R341" s="243"/>
      <c r="S341" s="242"/>
      <c r="T341" s="243"/>
      <c r="U341" s="241"/>
      <c r="V341" s="243">
        <v>8</v>
      </c>
      <c r="W341" s="301">
        <v>380</v>
      </c>
      <c r="X341" s="163"/>
      <c r="Y341" s="163"/>
      <c r="Z341" s="88">
        <v>312</v>
      </c>
    </row>
    <row r="342" spans="1:26" ht="25.5">
      <c r="A342" s="360" t="s">
        <v>181</v>
      </c>
      <c r="B342" s="421" t="s">
        <v>324</v>
      </c>
      <c r="C342" s="49" t="s">
        <v>4</v>
      </c>
      <c r="D342" s="50" t="s">
        <v>164</v>
      </c>
      <c r="E342" s="208" t="s">
        <v>165</v>
      </c>
      <c r="F342" s="246"/>
      <c r="G342" s="241"/>
      <c r="H342" s="241">
        <v>3</v>
      </c>
      <c r="I342" s="241">
        <v>21</v>
      </c>
      <c r="J342" s="241">
        <v>396</v>
      </c>
      <c r="K342" s="242"/>
      <c r="L342" s="241"/>
      <c r="M342" s="243"/>
      <c r="N342" s="241"/>
      <c r="O342" s="241"/>
      <c r="P342" s="241"/>
      <c r="Q342" s="241"/>
      <c r="R342" s="241"/>
      <c r="S342" s="242"/>
      <c r="T342" s="241"/>
      <c r="U342" s="241"/>
      <c r="V342" s="241">
        <v>21</v>
      </c>
      <c r="W342" s="291">
        <v>396</v>
      </c>
      <c r="X342" s="163"/>
      <c r="Y342" s="163"/>
      <c r="Z342" s="86">
        <v>312</v>
      </c>
    </row>
    <row r="343" spans="1:26" ht="38.25" customHeight="1">
      <c r="A343" s="360"/>
      <c r="B343" s="422"/>
      <c r="C343" s="84"/>
      <c r="D343" s="85"/>
      <c r="E343" s="209" t="s">
        <v>37</v>
      </c>
      <c r="F343" s="246"/>
      <c r="G343" s="241"/>
      <c r="H343" s="241">
        <v>3</v>
      </c>
      <c r="I343" s="251">
        <v>21</v>
      </c>
      <c r="J343" s="251">
        <v>396</v>
      </c>
      <c r="K343" s="249"/>
      <c r="L343" s="251"/>
      <c r="M343" s="250"/>
      <c r="N343" s="251"/>
      <c r="O343" s="251"/>
      <c r="P343" s="251"/>
      <c r="Q343" s="251"/>
      <c r="R343" s="251"/>
      <c r="S343" s="249"/>
      <c r="T343" s="251"/>
      <c r="U343" s="251"/>
      <c r="V343" s="251">
        <v>21</v>
      </c>
      <c r="W343" s="307">
        <v>396</v>
      </c>
      <c r="X343" s="163"/>
      <c r="Y343" s="163"/>
      <c r="Z343" s="89">
        <f>Z341</f>
        <v>312</v>
      </c>
    </row>
    <row r="344" spans="1:26" ht="15.75">
      <c r="A344" s="360"/>
      <c r="B344" s="378" t="s">
        <v>5</v>
      </c>
      <c r="C344" s="354"/>
      <c r="D344" s="354"/>
      <c r="E344" s="354"/>
      <c r="F344" s="243"/>
      <c r="G344" s="243"/>
      <c r="H344" s="243"/>
      <c r="I344" s="243">
        <f>I342</f>
        <v>21</v>
      </c>
      <c r="J344" s="243">
        <f>J342</f>
        <v>396</v>
      </c>
      <c r="K344" s="242"/>
      <c r="L344" s="243"/>
      <c r="M344" s="243"/>
      <c r="N344" s="243"/>
      <c r="O344" s="243"/>
      <c r="P344" s="243"/>
      <c r="Q344" s="243"/>
      <c r="R344" s="243"/>
      <c r="S344" s="242"/>
      <c r="T344" s="243"/>
      <c r="U344" s="241"/>
      <c r="V344" s="243">
        <v>21</v>
      </c>
      <c r="W344" s="310">
        <v>396</v>
      </c>
      <c r="X344" s="163"/>
      <c r="Y344" s="163"/>
      <c r="Z344" s="92">
        <v>5</v>
      </c>
    </row>
    <row r="345" spans="1:26" ht="15" customHeight="1">
      <c r="A345" s="360" t="s">
        <v>294</v>
      </c>
      <c r="B345" s="425" t="s">
        <v>290</v>
      </c>
      <c r="C345" s="91"/>
      <c r="D345" s="112" t="s">
        <v>220</v>
      </c>
      <c r="E345" s="120" t="s">
        <v>291</v>
      </c>
      <c r="F345" s="243">
        <v>297</v>
      </c>
      <c r="G345" s="243">
        <v>4</v>
      </c>
      <c r="H345" s="243">
        <v>2</v>
      </c>
      <c r="I345" s="243">
        <v>5</v>
      </c>
      <c r="J345" s="243">
        <v>100</v>
      </c>
      <c r="K345" s="242"/>
      <c r="L345" s="243"/>
      <c r="M345" s="243">
        <f>ROUND(F345*I345/G345,0)</f>
        <v>371</v>
      </c>
      <c r="N345" s="243"/>
      <c r="O345" s="243"/>
      <c r="P345" s="243"/>
      <c r="Q345" s="243"/>
      <c r="R345" s="243"/>
      <c r="S345" s="242"/>
      <c r="T345" s="243"/>
      <c r="U345" s="241"/>
      <c r="V345" s="243">
        <v>5</v>
      </c>
      <c r="W345" s="293">
        <v>100</v>
      </c>
      <c r="X345" s="163"/>
      <c r="Y345" s="163"/>
      <c r="Z345" s="92">
        <v>123</v>
      </c>
    </row>
    <row r="346" spans="1:26" ht="25.5">
      <c r="A346" s="360"/>
      <c r="B346" s="426"/>
      <c r="C346" s="91"/>
      <c r="D346" s="112" t="s">
        <v>292</v>
      </c>
      <c r="E346" s="120" t="s">
        <v>293</v>
      </c>
      <c r="F346" s="243">
        <v>297</v>
      </c>
      <c r="G346" s="243">
        <v>4</v>
      </c>
      <c r="H346" s="243">
        <v>2</v>
      </c>
      <c r="I346" s="243">
        <v>5</v>
      </c>
      <c r="J346" s="243">
        <v>150</v>
      </c>
      <c r="K346" s="242"/>
      <c r="L346" s="243"/>
      <c r="M346" s="243">
        <f>ROUND(F346*I346/G346,0)</f>
        <v>371</v>
      </c>
      <c r="N346" s="243"/>
      <c r="O346" s="243"/>
      <c r="P346" s="243"/>
      <c r="Q346" s="243"/>
      <c r="R346" s="243"/>
      <c r="S346" s="242"/>
      <c r="T346" s="243"/>
      <c r="U346" s="241"/>
      <c r="V346" s="243">
        <v>5</v>
      </c>
      <c r="W346" s="293">
        <v>150</v>
      </c>
      <c r="X346" s="163"/>
      <c r="Y346" s="163"/>
      <c r="Z346" s="92"/>
    </row>
    <row r="347" spans="1:26" ht="25.5" customHeight="1">
      <c r="A347" s="360"/>
      <c r="B347" s="427"/>
      <c r="C347" s="91"/>
      <c r="D347" s="70" t="s">
        <v>185</v>
      </c>
      <c r="E347" s="208" t="s">
        <v>186</v>
      </c>
      <c r="F347" s="243">
        <v>297</v>
      </c>
      <c r="G347" s="243">
        <v>4</v>
      </c>
      <c r="H347" s="243">
        <v>2</v>
      </c>
      <c r="I347" s="243">
        <v>5</v>
      </c>
      <c r="J347" s="243">
        <v>20</v>
      </c>
      <c r="K347" s="242"/>
      <c r="L347" s="243"/>
      <c r="M347" s="243">
        <f>ROUND(F347*I347/G347,0)</f>
        <v>371</v>
      </c>
      <c r="N347" s="243"/>
      <c r="O347" s="243"/>
      <c r="P347" s="243"/>
      <c r="Q347" s="243"/>
      <c r="R347" s="243"/>
      <c r="S347" s="242"/>
      <c r="T347" s="243"/>
      <c r="U347" s="241"/>
      <c r="V347" s="243">
        <v>5</v>
      </c>
      <c r="W347" s="293">
        <v>20</v>
      </c>
      <c r="X347" s="163"/>
      <c r="Y347" s="163"/>
      <c r="Z347" s="93">
        <f>Z345+Z344</f>
        <v>128</v>
      </c>
    </row>
    <row r="348" spans="1:26" ht="15.75">
      <c r="A348" s="360"/>
      <c r="B348" s="354" t="s">
        <v>5</v>
      </c>
      <c r="C348" s="379"/>
      <c r="D348" s="354"/>
      <c r="E348" s="354"/>
      <c r="F348" s="243"/>
      <c r="G348" s="243"/>
      <c r="H348" s="243"/>
      <c r="I348" s="243">
        <f>I347+I346+I345</f>
        <v>15</v>
      </c>
      <c r="J348" s="243">
        <f>J347+J346+J345</f>
        <v>270</v>
      </c>
      <c r="K348" s="242"/>
      <c r="L348" s="243"/>
      <c r="M348" s="243"/>
      <c r="N348" s="243"/>
      <c r="O348" s="243"/>
      <c r="P348" s="243"/>
      <c r="Q348" s="243"/>
      <c r="R348" s="243"/>
      <c r="S348" s="242"/>
      <c r="T348" s="243"/>
      <c r="U348" s="241"/>
      <c r="V348" s="243">
        <v>15</v>
      </c>
      <c r="W348" s="310">
        <v>270</v>
      </c>
      <c r="X348" s="163"/>
      <c r="Y348" s="163"/>
      <c r="Z348" s="92">
        <v>0</v>
      </c>
    </row>
    <row r="349" spans="1:26" ht="25.5" customHeight="1">
      <c r="A349" s="384" t="s">
        <v>295</v>
      </c>
      <c r="B349" s="438" t="s">
        <v>336</v>
      </c>
      <c r="C349" s="199" t="s">
        <v>166</v>
      </c>
      <c r="D349" s="112" t="s">
        <v>167</v>
      </c>
      <c r="E349" s="120" t="s">
        <v>168</v>
      </c>
      <c r="F349" s="273">
        <v>340</v>
      </c>
      <c r="G349" s="254">
        <v>10.1</v>
      </c>
      <c r="H349" s="254">
        <v>1</v>
      </c>
      <c r="I349" s="254">
        <v>4</v>
      </c>
      <c r="J349" s="254">
        <v>56</v>
      </c>
      <c r="K349" s="242"/>
      <c r="L349" s="254"/>
      <c r="M349" s="243">
        <f>ROUND(F349*I349/G349,0)</f>
        <v>135</v>
      </c>
      <c r="N349" s="254"/>
      <c r="O349" s="254"/>
      <c r="P349" s="254"/>
      <c r="Q349" s="254"/>
      <c r="R349" s="254"/>
      <c r="S349" s="242"/>
      <c r="T349" s="254"/>
      <c r="U349" s="241"/>
      <c r="V349" s="254">
        <v>4</v>
      </c>
      <c r="W349" s="303">
        <v>56</v>
      </c>
      <c r="X349" s="163"/>
      <c r="Y349" s="163"/>
      <c r="Z349" s="92">
        <v>0</v>
      </c>
    </row>
    <row r="350" spans="1:26" ht="25.5">
      <c r="A350" s="384"/>
      <c r="B350" s="439"/>
      <c r="C350" s="178" t="s">
        <v>181</v>
      </c>
      <c r="D350" s="204" t="s">
        <v>182</v>
      </c>
      <c r="E350" s="105" t="s">
        <v>183</v>
      </c>
      <c r="F350" s="274">
        <v>338</v>
      </c>
      <c r="G350" s="254">
        <v>13.1</v>
      </c>
      <c r="H350" s="275">
        <v>1</v>
      </c>
      <c r="I350" s="275">
        <v>2</v>
      </c>
      <c r="J350" s="275">
        <v>20</v>
      </c>
      <c r="K350" s="242"/>
      <c r="L350" s="275"/>
      <c r="M350" s="243">
        <f>ROUND(F350*I350/G350,0)</f>
        <v>52</v>
      </c>
      <c r="N350" s="275"/>
      <c r="O350" s="275"/>
      <c r="P350" s="275"/>
      <c r="Q350" s="275"/>
      <c r="R350" s="275"/>
      <c r="S350" s="242"/>
      <c r="T350" s="275"/>
      <c r="U350" s="241"/>
      <c r="V350" s="254">
        <v>2</v>
      </c>
      <c r="W350" s="303">
        <v>20</v>
      </c>
      <c r="X350" s="163"/>
      <c r="Y350" s="163"/>
      <c r="Z350" s="92">
        <v>0</v>
      </c>
    </row>
    <row r="351" spans="1:26" ht="25.5" customHeight="1">
      <c r="A351" s="384"/>
      <c r="B351" s="440"/>
      <c r="C351" s="49" t="s">
        <v>175</v>
      </c>
      <c r="D351" s="50" t="s">
        <v>176</v>
      </c>
      <c r="E351" s="208" t="s">
        <v>177</v>
      </c>
      <c r="F351" s="273">
        <v>336</v>
      </c>
      <c r="G351" s="254">
        <v>10.8</v>
      </c>
      <c r="H351" s="254">
        <v>1</v>
      </c>
      <c r="I351" s="254">
        <v>2</v>
      </c>
      <c r="J351" s="254">
        <v>20</v>
      </c>
      <c r="K351" s="241"/>
      <c r="L351" s="254"/>
      <c r="M351" s="243">
        <f>ROUND(F351*I351/G351,0)</f>
        <v>62</v>
      </c>
      <c r="N351" s="254"/>
      <c r="O351" s="254"/>
      <c r="P351" s="254"/>
      <c r="Q351" s="254"/>
      <c r="R351" s="254"/>
      <c r="S351" s="242"/>
      <c r="T351" s="254"/>
      <c r="U351" s="241"/>
      <c r="V351" s="254">
        <v>2</v>
      </c>
      <c r="W351" s="303">
        <v>20</v>
      </c>
      <c r="X351" s="163"/>
      <c r="Y351" s="163"/>
      <c r="Z351" s="95">
        <f>SUM(Z348:Z350)</f>
        <v>0</v>
      </c>
    </row>
    <row r="352" spans="1:26" ht="15.75">
      <c r="A352" s="384"/>
      <c r="B352" s="354" t="s">
        <v>5</v>
      </c>
      <c r="C352" s="354"/>
      <c r="D352" s="354"/>
      <c r="E352" s="354"/>
      <c r="F352" s="243"/>
      <c r="G352" s="243"/>
      <c r="H352" s="243"/>
      <c r="I352" s="243">
        <f>I351+I350+I349</f>
        <v>8</v>
      </c>
      <c r="J352" s="243">
        <f>J351+J350+J349</f>
        <v>96</v>
      </c>
      <c r="K352" s="241"/>
      <c r="L352" s="243"/>
      <c r="M352" s="243"/>
      <c r="N352" s="243"/>
      <c r="O352" s="243"/>
      <c r="P352" s="243"/>
      <c r="Q352" s="243"/>
      <c r="R352" s="243"/>
      <c r="S352" s="242"/>
      <c r="T352" s="243"/>
      <c r="U352" s="241"/>
      <c r="V352" s="243">
        <v>8</v>
      </c>
      <c r="W352" s="310">
        <v>96</v>
      </c>
      <c r="X352" s="163"/>
      <c r="Y352" s="163"/>
      <c r="Z352" s="94"/>
    </row>
    <row r="353" spans="1:26" ht="51" customHeight="1">
      <c r="A353" s="384" t="s">
        <v>145</v>
      </c>
      <c r="B353" s="235" t="s">
        <v>335</v>
      </c>
      <c r="C353" s="49" t="s">
        <v>230</v>
      </c>
      <c r="D353" s="50" t="s">
        <v>231</v>
      </c>
      <c r="E353" s="208" t="s">
        <v>232</v>
      </c>
      <c r="F353" s="246">
        <v>324</v>
      </c>
      <c r="G353" s="241">
        <v>7.6</v>
      </c>
      <c r="H353" s="241">
        <v>2</v>
      </c>
      <c r="I353" s="241">
        <v>3</v>
      </c>
      <c r="J353" s="241">
        <v>200</v>
      </c>
      <c r="K353" s="241"/>
      <c r="L353" s="241"/>
      <c r="M353" s="243">
        <f>ROUND(F353*I353/G353,0)</f>
        <v>128</v>
      </c>
      <c r="N353" s="241">
        <v>317</v>
      </c>
      <c r="O353" s="241">
        <v>7.6</v>
      </c>
      <c r="P353" s="241">
        <v>2</v>
      </c>
      <c r="Q353" s="241">
        <v>1</v>
      </c>
      <c r="R353" s="241">
        <v>100</v>
      </c>
      <c r="S353" s="242"/>
      <c r="T353" s="241"/>
      <c r="U353" s="241">
        <f>ROUND(Q353*N353/O353,)</f>
        <v>42</v>
      </c>
      <c r="V353" s="241">
        <v>4</v>
      </c>
      <c r="W353" s="291">
        <v>300</v>
      </c>
      <c r="X353" s="163"/>
      <c r="Y353" s="163"/>
      <c r="Z353" s="90">
        <f>Z352</f>
        <v>0</v>
      </c>
    </row>
    <row r="354" spans="1:26" ht="15.75">
      <c r="A354" s="384"/>
      <c r="B354" s="378" t="s">
        <v>5</v>
      </c>
      <c r="C354" s="354"/>
      <c r="D354" s="354"/>
      <c r="E354" s="354"/>
      <c r="F354" s="243"/>
      <c r="G354" s="243"/>
      <c r="H354" s="243"/>
      <c r="I354" s="243">
        <f>I353</f>
        <v>3</v>
      </c>
      <c r="J354" s="243">
        <f>J353</f>
        <v>200</v>
      </c>
      <c r="K354" s="241"/>
      <c r="L354" s="243"/>
      <c r="M354" s="243"/>
      <c r="N354" s="243"/>
      <c r="O354" s="243"/>
      <c r="P354" s="243"/>
      <c r="Q354" s="243">
        <f>Q353</f>
        <v>1</v>
      </c>
      <c r="R354" s="243">
        <f>R353</f>
        <v>100</v>
      </c>
      <c r="S354" s="242"/>
      <c r="T354" s="243"/>
      <c r="U354" s="241"/>
      <c r="V354" s="243">
        <v>4</v>
      </c>
      <c r="W354" s="310">
        <v>300</v>
      </c>
      <c r="X354" s="163"/>
      <c r="Y354" s="163"/>
      <c r="Z354" s="96">
        <v>9</v>
      </c>
    </row>
    <row r="355" spans="1:26" ht="114.75">
      <c r="A355" s="360" t="s">
        <v>184</v>
      </c>
      <c r="B355" s="334" t="s">
        <v>41</v>
      </c>
      <c r="C355" s="111" t="s">
        <v>187</v>
      </c>
      <c r="D355" s="112" t="s">
        <v>188</v>
      </c>
      <c r="E355" s="120" t="s">
        <v>215</v>
      </c>
      <c r="F355" s="224">
        <v>308</v>
      </c>
      <c r="G355" s="224">
        <v>6.6</v>
      </c>
      <c r="H355" s="224">
        <v>3</v>
      </c>
      <c r="I355" s="224">
        <v>2</v>
      </c>
      <c r="J355" s="224">
        <v>80</v>
      </c>
      <c r="K355" s="224"/>
      <c r="L355" s="224"/>
      <c r="M355" s="243">
        <f>ROUND(F355*I355/G355,0)</f>
        <v>93</v>
      </c>
      <c r="N355" s="276">
        <v>308</v>
      </c>
      <c r="O355" s="224">
        <v>6.6</v>
      </c>
      <c r="P355" s="224"/>
      <c r="Q355" s="224"/>
      <c r="R355" s="277"/>
      <c r="S355" s="242"/>
      <c r="T355" s="277"/>
      <c r="U355" s="241">
        <f>ROUND(Q355*N355/O355,)</f>
        <v>0</v>
      </c>
      <c r="V355" s="277">
        <v>2</v>
      </c>
      <c r="W355" s="311">
        <v>80</v>
      </c>
      <c r="X355" s="163"/>
      <c r="Y355" s="163"/>
      <c r="Z355" s="109">
        <v>0</v>
      </c>
    </row>
    <row r="356" spans="1:26" ht="25.5">
      <c r="A356" s="360"/>
      <c r="B356" s="335"/>
      <c r="C356" s="111" t="s">
        <v>10</v>
      </c>
      <c r="D356" s="112" t="s">
        <v>195</v>
      </c>
      <c r="E356" s="222" t="s">
        <v>11</v>
      </c>
      <c r="F356" s="243"/>
      <c r="G356" s="243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2"/>
      <c r="T356" s="243"/>
      <c r="U356" s="241"/>
      <c r="V356" s="243"/>
      <c r="W356" s="293"/>
      <c r="X356" s="163"/>
      <c r="Y356" s="163"/>
      <c r="Z356" s="121">
        <v>0</v>
      </c>
    </row>
    <row r="357" spans="1:26" ht="15" customHeight="1">
      <c r="A357" s="360"/>
      <c r="B357" s="335"/>
      <c r="C357" s="111"/>
      <c r="D357" s="431" t="s">
        <v>35</v>
      </c>
      <c r="E357" s="432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2"/>
      <c r="T357" s="243"/>
      <c r="U357" s="241"/>
      <c r="V357" s="243"/>
      <c r="W357" s="293"/>
      <c r="X357" s="163"/>
      <c r="Y357" s="163"/>
      <c r="Z357" s="94"/>
    </row>
    <row r="358" spans="1:26" ht="25.5">
      <c r="A358" s="360"/>
      <c r="B358" s="335"/>
      <c r="C358" s="200"/>
      <c r="D358" s="106"/>
      <c r="E358" s="120" t="s">
        <v>291</v>
      </c>
      <c r="F358" s="224">
        <v>329</v>
      </c>
      <c r="G358" s="224">
        <v>8.9</v>
      </c>
      <c r="H358" s="224">
        <v>3</v>
      </c>
      <c r="I358" s="224">
        <v>3</v>
      </c>
      <c r="J358" s="224">
        <v>250</v>
      </c>
      <c r="K358" s="224"/>
      <c r="L358" s="224"/>
      <c r="M358" s="243">
        <f>ROUND(F358*I358/G358,0)</f>
        <v>111</v>
      </c>
      <c r="N358" s="276"/>
      <c r="O358" s="277"/>
      <c r="P358" s="277"/>
      <c r="Q358" s="277"/>
      <c r="R358" s="277"/>
      <c r="S358" s="242"/>
      <c r="T358" s="277"/>
      <c r="U358" s="241"/>
      <c r="V358" s="277">
        <v>3</v>
      </c>
      <c r="W358" s="312">
        <v>250</v>
      </c>
      <c r="X358" s="163"/>
      <c r="Y358" s="163"/>
      <c r="Z358" s="94"/>
    </row>
    <row r="359" spans="1:26" ht="15" customHeight="1">
      <c r="A359" s="360"/>
      <c r="B359" s="336"/>
      <c r="C359" s="200"/>
      <c r="D359" s="106"/>
      <c r="E359" s="120" t="s">
        <v>227</v>
      </c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2"/>
      <c r="T359" s="243"/>
      <c r="U359" s="241"/>
      <c r="V359" s="243"/>
      <c r="W359" s="293"/>
      <c r="X359" s="163"/>
      <c r="Y359" s="163"/>
      <c r="Z359" s="90">
        <f>Z355+Z354</f>
        <v>9</v>
      </c>
    </row>
    <row r="360" spans="1:26" ht="15.75">
      <c r="A360" s="360"/>
      <c r="B360" s="433" t="s">
        <v>5</v>
      </c>
      <c r="C360" s="354"/>
      <c r="D360" s="354"/>
      <c r="E360" s="354"/>
      <c r="F360" s="243"/>
      <c r="G360" s="243"/>
      <c r="H360" s="243"/>
      <c r="I360" s="243">
        <f>I355+I356+I358+I359</f>
        <v>5</v>
      </c>
      <c r="J360" s="243">
        <f>J355+J356+J358+J359</f>
        <v>330</v>
      </c>
      <c r="K360" s="243"/>
      <c r="L360" s="243"/>
      <c r="M360" s="243"/>
      <c r="N360" s="243"/>
      <c r="O360" s="243"/>
      <c r="P360" s="243"/>
      <c r="Q360" s="243"/>
      <c r="R360" s="243"/>
      <c r="S360" s="242"/>
      <c r="T360" s="243"/>
      <c r="U360" s="241"/>
      <c r="V360" s="269">
        <v>5</v>
      </c>
      <c r="W360" s="313">
        <v>330</v>
      </c>
      <c r="X360" s="163"/>
      <c r="Y360" s="163"/>
      <c r="Z360" s="114"/>
    </row>
    <row r="361" spans="1:26" ht="15" customHeight="1">
      <c r="A361" s="178"/>
      <c r="B361" s="434" t="s">
        <v>339</v>
      </c>
      <c r="C361" s="194"/>
      <c r="D361" s="112" t="s">
        <v>195</v>
      </c>
      <c r="E361" s="120" t="s">
        <v>291</v>
      </c>
      <c r="F361" s="246">
        <v>329</v>
      </c>
      <c r="G361" s="241">
        <v>8.9</v>
      </c>
      <c r="H361" s="241">
        <v>2</v>
      </c>
      <c r="I361" s="241">
        <v>3</v>
      </c>
      <c r="J361" s="241">
        <v>221</v>
      </c>
      <c r="K361" s="241"/>
      <c r="L361" s="241"/>
      <c r="M361" s="243">
        <f>ROUND(F361*I361/G361,0)</f>
        <v>111</v>
      </c>
      <c r="N361" s="241"/>
      <c r="O361" s="241"/>
      <c r="P361" s="241"/>
      <c r="Q361" s="241"/>
      <c r="R361" s="241"/>
      <c r="S361" s="242"/>
      <c r="T361" s="241"/>
      <c r="U361" s="241"/>
      <c r="V361" s="241">
        <v>3</v>
      </c>
      <c r="W361" s="291">
        <v>221</v>
      </c>
      <c r="X361" s="163"/>
      <c r="Y361" s="163"/>
      <c r="Z361" s="114"/>
    </row>
    <row r="362" spans="1:26" ht="114.75">
      <c r="A362" s="178" t="s">
        <v>315</v>
      </c>
      <c r="B362" s="435"/>
      <c r="C362" s="193"/>
      <c r="D362" s="112" t="s">
        <v>188</v>
      </c>
      <c r="E362" s="120" t="s">
        <v>215</v>
      </c>
      <c r="F362" s="246">
        <v>308</v>
      </c>
      <c r="G362" s="241">
        <v>6.6</v>
      </c>
      <c r="H362" s="241">
        <v>2</v>
      </c>
      <c r="I362" s="241">
        <v>2</v>
      </c>
      <c r="J362" s="241">
        <v>201</v>
      </c>
      <c r="K362" s="241"/>
      <c r="L362" s="241"/>
      <c r="M362" s="243">
        <f>ROUND(F362*I362/G362,0)</f>
        <v>93</v>
      </c>
      <c r="N362" s="241">
        <v>308</v>
      </c>
      <c r="O362" s="241">
        <v>6.6</v>
      </c>
      <c r="P362" s="241"/>
      <c r="Q362" s="241"/>
      <c r="R362" s="241"/>
      <c r="S362" s="242"/>
      <c r="T362" s="241"/>
      <c r="U362" s="241"/>
      <c r="V362" s="241">
        <v>2</v>
      </c>
      <c r="W362" s="291">
        <v>201</v>
      </c>
      <c r="X362" s="163"/>
      <c r="Y362" s="163"/>
      <c r="Z362" s="122"/>
    </row>
    <row r="363" spans="1:26" ht="15" customHeight="1">
      <c r="A363" s="178"/>
      <c r="B363" s="436" t="s">
        <v>5</v>
      </c>
      <c r="C363" s="353"/>
      <c r="D363" s="353"/>
      <c r="E363" s="437"/>
      <c r="F363" s="243"/>
      <c r="G363" s="243"/>
      <c r="H363" s="243"/>
      <c r="I363" s="243">
        <f>I362+I361</f>
        <v>5</v>
      </c>
      <c r="J363" s="243">
        <f>J362+J361</f>
        <v>422</v>
      </c>
      <c r="K363" s="243"/>
      <c r="L363" s="243"/>
      <c r="M363" s="243"/>
      <c r="N363" s="243"/>
      <c r="O363" s="243"/>
      <c r="P363" s="243"/>
      <c r="Q363" s="243"/>
      <c r="R363" s="243"/>
      <c r="S363" s="242"/>
      <c r="T363" s="243"/>
      <c r="U363" s="241"/>
      <c r="V363" s="243">
        <v>5</v>
      </c>
      <c r="W363" s="310">
        <v>422</v>
      </c>
      <c r="X363" s="163"/>
      <c r="Y363" s="163"/>
      <c r="Z363" s="107"/>
    </row>
    <row r="364" spans="1:26" ht="25.5">
      <c r="A364" s="384" t="s">
        <v>312</v>
      </c>
      <c r="B364" s="236" t="s">
        <v>296</v>
      </c>
      <c r="C364" s="199" t="s">
        <v>166</v>
      </c>
      <c r="D364" s="112" t="s">
        <v>167</v>
      </c>
      <c r="E364" s="120" t="s">
        <v>168</v>
      </c>
      <c r="F364" s="246">
        <v>340</v>
      </c>
      <c r="G364" s="241">
        <v>10.1</v>
      </c>
      <c r="H364" s="241">
        <v>2</v>
      </c>
      <c r="I364" s="241">
        <v>5</v>
      </c>
      <c r="J364" s="241">
        <v>247</v>
      </c>
      <c r="K364" s="241"/>
      <c r="L364" s="241"/>
      <c r="M364" s="243">
        <f>ROUND(F364*I364/G364,0)</f>
        <v>168</v>
      </c>
      <c r="N364" s="241"/>
      <c r="O364" s="241"/>
      <c r="P364" s="241"/>
      <c r="Q364" s="241"/>
      <c r="R364" s="241"/>
      <c r="S364" s="242"/>
      <c r="T364" s="241"/>
      <c r="U364" s="241"/>
      <c r="V364" s="241">
        <v>5</v>
      </c>
      <c r="W364" s="291">
        <v>247</v>
      </c>
      <c r="X364" s="163"/>
      <c r="Y364" s="163"/>
      <c r="Z364" s="90"/>
    </row>
    <row r="365" spans="1:26" ht="15" customHeight="1">
      <c r="A365" s="384"/>
      <c r="B365" s="379" t="s">
        <v>5</v>
      </c>
      <c r="C365" s="379"/>
      <c r="D365" s="433"/>
      <c r="E365" s="433"/>
      <c r="F365" s="243"/>
      <c r="G365" s="243"/>
      <c r="H365" s="243"/>
      <c r="I365" s="243">
        <f>I364</f>
        <v>5</v>
      </c>
      <c r="J365" s="243">
        <f>J364</f>
        <v>247</v>
      </c>
      <c r="K365" s="243"/>
      <c r="L365" s="243"/>
      <c r="M365" s="243"/>
      <c r="N365" s="243"/>
      <c r="O365" s="243"/>
      <c r="P365" s="243"/>
      <c r="Q365" s="243"/>
      <c r="R365" s="243"/>
      <c r="S365" s="242"/>
      <c r="T365" s="243"/>
      <c r="U365" s="241"/>
      <c r="V365" s="243">
        <v>5</v>
      </c>
      <c r="W365" s="310">
        <v>247</v>
      </c>
      <c r="X365" s="163"/>
      <c r="Y365" s="163"/>
      <c r="Z365" s="118"/>
    </row>
    <row r="366" spans="1:26" ht="25.5">
      <c r="A366" s="178" t="s">
        <v>325</v>
      </c>
      <c r="B366" s="418" t="s">
        <v>337</v>
      </c>
      <c r="C366" s="428"/>
      <c r="D366" s="50" t="s">
        <v>162</v>
      </c>
      <c r="E366" s="208" t="s">
        <v>163</v>
      </c>
      <c r="F366" s="243"/>
      <c r="G366" s="243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2"/>
      <c r="T366" s="243"/>
      <c r="U366" s="241"/>
      <c r="V366" s="243"/>
      <c r="W366" s="293"/>
      <c r="X366" s="163"/>
      <c r="Y366" s="163"/>
      <c r="Z366" s="113"/>
    </row>
    <row r="367" spans="1:26" ht="25.5" customHeight="1">
      <c r="A367" s="178"/>
      <c r="B367" s="419"/>
      <c r="C367" s="429"/>
      <c r="D367" s="50" t="s">
        <v>167</v>
      </c>
      <c r="E367" s="208" t="s">
        <v>168</v>
      </c>
      <c r="F367" s="246">
        <v>340</v>
      </c>
      <c r="G367" s="241">
        <v>10.1</v>
      </c>
      <c r="H367" s="241">
        <v>1</v>
      </c>
      <c r="I367" s="241">
        <v>1</v>
      </c>
      <c r="J367" s="241">
        <v>24</v>
      </c>
      <c r="K367" s="241"/>
      <c r="L367" s="241"/>
      <c r="M367" s="243">
        <f>ROUND(F367*I367/G367,0)</f>
        <v>34</v>
      </c>
      <c r="N367" s="241"/>
      <c r="O367" s="241"/>
      <c r="P367" s="241"/>
      <c r="Q367" s="241"/>
      <c r="R367" s="241"/>
      <c r="S367" s="242"/>
      <c r="T367" s="241"/>
      <c r="U367" s="241"/>
      <c r="V367" s="241">
        <v>1</v>
      </c>
      <c r="W367" s="291">
        <v>24</v>
      </c>
      <c r="X367" s="163"/>
      <c r="Y367" s="163"/>
      <c r="Z367" s="113"/>
    </row>
    <row r="368" spans="1:26" ht="25.5">
      <c r="A368" s="178"/>
      <c r="B368" s="419"/>
      <c r="C368" s="429"/>
      <c r="D368" s="112" t="s">
        <v>226</v>
      </c>
      <c r="E368" s="120" t="s">
        <v>227</v>
      </c>
      <c r="F368" s="246">
        <v>329</v>
      </c>
      <c r="G368" s="241">
        <v>8.9</v>
      </c>
      <c r="H368" s="241">
        <v>1</v>
      </c>
      <c r="I368" s="241">
        <v>1</v>
      </c>
      <c r="J368" s="241">
        <v>78</v>
      </c>
      <c r="K368" s="241"/>
      <c r="L368" s="241"/>
      <c r="M368" s="243">
        <f>ROUND(F368*I368/G368,0)</f>
        <v>37</v>
      </c>
      <c r="N368" s="241"/>
      <c r="O368" s="241"/>
      <c r="P368" s="241"/>
      <c r="Q368" s="241"/>
      <c r="R368" s="241"/>
      <c r="S368" s="242"/>
      <c r="T368" s="241"/>
      <c r="U368" s="241"/>
      <c r="V368" s="241">
        <v>1</v>
      </c>
      <c r="W368" s="291">
        <v>78</v>
      </c>
      <c r="X368" s="163"/>
      <c r="Y368" s="163"/>
      <c r="Z368" s="115"/>
    </row>
    <row r="369" spans="1:26" ht="114.75">
      <c r="A369" s="178"/>
      <c r="B369" s="419"/>
      <c r="C369" s="429"/>
      <c r="D369" s="112" t="s">
        <v>188</v>
      </c>
      <c r="E369" s="120" t="s">
        <v>215</v>
      </c>
      <c r="F369" s="246">
        <v>308</v>
      </c>
      <c r="G369" s="241">
        <v>6.6</v>
      </c>
      <c r="H369" s="241">
        <v>1</v>
      </c>
      <c r="I369" s="241">
        <v>1</v>
      </c>
      <c r="J369" s="241">
        <v>30</v>
      </c>
      <c r="K369" s="241"/>
      <c r="L369" s="241"/>
      <c r="M369" s="243">
        <f>ROUND(F369*I369/G369,0)</f>
        <v>47</v>
      </c>
      <c r="N369" s="241">
        <v>308</v>
      </c>
      <c r="O369" s="241">
        <v>6.6</v>
      </c>
      <c r="P369" s="241"/>
      <c r="Q369" s="241"/>
      <c r="R369" s="241"/>
      <c r="S369" s="242"/>
      <c r="T369" s="241"/>
      <c r="U369" s="241">
        <f>ROUND(Q369*N369/O369,)</f>
        <v>0</v>
      </c>
      <c r="V369" s="241">
        <v>1</v>
      </c>
      <c r="W369" s="291">
        <v>30</v>
      </c>
      <c r="X369" s="163"/>
      <c r="Y369" s="163"/>
      <c r="Z369" s="114"/>
    </row>
    <row r="370" spans="1:26" ht="63.75">
      <c r="A370" s="178"/>
      <c r="B370" s="419"/>
      <c r="C370" s="430"/>
      <c r="D370" s="198"/>
      <c r="E370" s="50" t="s">
        <v>189</v>
      </c>
      <c r="F370" s="246">
        <v>318</v>
      </c>
      <c r="G370" s="241">
        <v>2.7</v>
      </c>
      <c r="H370" s="241">
        <v>1</v>
      </c>
      <c r="I370" s="241">
        <v>1</v>
      </c>
      <c r="J370" s="241">
        <v>55</v>
      </c>
      <c r="K370" s="241"/>
      <c r="L370" s="241"/>
      <c r="M370" s="243">
        <f>ROUND(F370*I370/G370,0)</f>
        <v>118</v>
      </c>
      <c r="N370" s="241"/>
      <c r="O370" s="241"/>
      <c r="P370" s="241"/>
      <c r="Q370" s="241"/>
      <c r="R370" s="241"/>
      <c r="S370" s="242"/>
      <c r="T370" s="241"/>
      <c r="U370" s="241"/>
      <c r="V370" s="241">
        <v>1</v>
      </c>
      <c r="W370" s="291">
        <v>55</v>
      </c>
      <c r="X370" s="163"/>
      <c r="Y370" s="163"/>
      <c r="Z370" s="116"/>
    </row>
    <row r="371" spans="1:26" ht="15" customHeight="1">
      <c r="A371" s="178"/>
      <c r="B371" s="378" t="s">
        <v>5</v>
      </c>
      <c r="C371" s="354"/>
      <c r="D371" s="433"/>
      <c r="E371" s="433"/>
      <c r="F371" s="243"/>
      <c r="G371" s="243"/>
      <c r="H371" s="243"/>
      <c r="I371" s="243">
        <f aca="true" t="shared" si="30" ref="I371:R371">I370+I369+I368+I367+I366</f>
        <v>4</v>
      </c>
      <c r="J371" s="243">
        <f t="shared" si="30"/>
        <v>187</v>
      </c>
      <c r="K371" s="243"/>
      <c r="L371" s="243"/>
      <c r="M371" s="243"/>
      <c r="N371" s="243">
        <f t="shared" si="30"/>
        <v>308</v>
      </c>
      <c r="O371" s="243">
        <f t="shared" si="30"/>
        <v>6.6</v>
      </c>
      <c r="P371" s="243">
        <f t="shared" si="30"/>
        <v>0</v>
      </c>
      <c r="Q371" s="243">
        <f t="shared" si="30"/>
        <v>0</v>
      </c>
      <c r="R371" s="243">
        <f t="shared" si="30"/>
        <v>0</v>
      </c>
      <c r="S371" s="242"/>
      <c r="T371" s="243"/>
      <c r="U371" s="241">
        <f>ROUND(Q371*N371/O371,)</f>
        <v>0</v>
      </c>
      <c r="V371" s="243">
        <v>4</v>
      </c>
      <c r="W371" s="310">
        <v>187</v>
      </c>
      <c r="X371" s="163"/>
      <c r="Y371" s="163"/>
      <c r="Z371" s="118"/>
    </row>
    <row r="372" spans="1:26" ht="114.75">
      <c r="A372" s="178" t="s">
        <v>143</v>
      </c>
      <c r="B372" s="169" t="s">
        <v>322</v>
      </c>
      <c r="C372" s="119"/>
      <c r="D372" s="58" t="s">
        <v>170</v>
      </c>
      <c r="E372" s="210" t="s">
        <v>171</v>
      </c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2"/>
      <c r="T372" s="243"/>
      <c r="U372" s="241"/>
      <c r="V372" s="243"/>
      <c r="W372" s="293"/>
      <c r="X372" s="163"/>
      <c r="Y372" s="163"/>
      <c r="Z372" s="113"/>
    </row>
    <row r="373" spans="1:26" ht="15" customHeight="1">
      <c r="A373" s="178"/>
      <c r="B373" s="378" t="s">
        <v>5</v>
      </c>
      <c r="C373" s="354"/>
      <c r="D373" s="433"/>
      <c r="E373" s="433"/>
      <c r="F373" s="243"/>
      <c r="G373" s="243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2"/>
      <c r="T373" s="243"/>
      <c r="U373" s="241"/>
      <c r="V373" s="243"/>
      <c r="W373" s="293"/>
      <c r="X373" s="163"/>
      <c r="Y373" s="163"/>
      <c r="Z373" s="113">
        <v>18</v>
      </c>
    </row>
    <row r="374" spans="1:26" ht="38.25">
      <c r="A374" s="384" t="s">
        <v>326</v>
      </c>
      <c r="B374" s="170" t="s">
        <v>323</v>
      </c>
      <c r="C374" s="49" t="s">
        <v>166</v>
      </c>
      <c r="D374" s="112" t="s">
        <v>195</v>
      </c>
      <c r="E374" s="222" t="s">
        <v>11</v>
      </c>
      <c r="F374" s="243"/>
      <c r="G374" s="243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2"/>
      <c r="T374" s="243"/>
      <c r="U374" s="241"/>
      <c r="V374" s="243"/>
      <c r="W374" s="293"/>
      <c r="X374" s="163"/>
      <c r="Y374" s="163"/>
      <c r="Z374" s="93">
        <f>Z373</f>
        <v>18</v>
      </c>
    </row>
    <row r="375" spans="1:26" ht="15" customHeight="1">
      <c r="A375" s="384"/>
      <c r="B375" s="354" t="s">
        <v>5</v>
      </c>
      <c r="C375" s="354"/>
      <c r="D375" s="354"/>
      <c r="E375" s="354"/>
      <c r="F375" s="243"/>
      <c r="G375" s="243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2"/>
      <c r="T375" s="243"/>
      <c r="U375" s="241"/>
      <c r="V375" s="243"/>
      <c r="W375" s="293"/>
      <c r="X375" s="163"/>
      <c r="Y375" s="163"/>
      <c r="Z375" s="97">
        <v>413</v>
      </c>
    </row>
    <row r="376" spans="1:26" ht="38.25">
      <c r="A376" s="384" t="s">
        <v>313</v>
      </c>
      <c r="B376" s="231" t="s">
        <v>307</v>
      </c>
      <c r="C376" s="49" t="s">
        <v>166</v>
      </c>
      <c r="D376" s="112" t="s">
        <v>328</v>
      </c>
      <c r="E376" s="120" t="s">
        <v>112</v>
      </c>
      <c r="F376" s="246">
        <v>287.34</v>
      </c>
      <c r="G376" s="241">
        <v>4.06</v>
      </c>
      <c r="H376" s="241"/>
      <c r="I376" s="241"/>
      <c r="J376" s="241"/>
      <c r="K376" s="241"/>
      <c r="L376" s="241"/>
      <c r="M376" s="243"/>
      <c r="N376" s="241">
        <v>287.34</v>
      </c>
      <c r="O376" s="241">
        <v>4.06</v>
      </c>
      <c r="P376" s="241">
        <v>2</v>
      </c>
      <c r="Q376" s="241">
        <v>10</v>
      </c>
      <c r="R376" s="241">
        <v>413</v>
      </c>
      <c r="S376" s="242"/>
      <c r="T376" s="241"/>
      <c r="U376" s="241">
        <f>ROUND(Q376*N376/O376,)</f>
        <v>708</v>
      </c>
      <c r="V376" s="241">
        <v>10</v>
      </c>
      <c r="W376" s="291">
        <v>413</v>
      </c>
      <c r="X376" s="163"/>
      <c r="Y376" s="163"/>
      <c r="Z376" s="93">
        <f>Z375</f>
        <v>413</v>
      </c>
    </row>
    <row r="377" spans="1:25" ht="15.75">
      <c r="A377" s="384"/>
      <c r="B377" s="354" t="s">
        <v>5</v>
      </c>
      <c r="C377" s="354"/>
      <c r="D377" s="354"/>
      <c r="E377" s="354"/>
      <c r="F377" s="243"/>
      <c r="G377" s="243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>
        <f>Q376</f>
        <v>10</v>
      </c>
      <c r="R377" s="243">
        <f>R376</f>
        <v>413</v>
      </c>
      <c r="S377" s="242">
        <f>Q377/T377*10000</f>
        <v>0.304391764376423</v>
      </c>
      <c r="T377" s="243">
        <v>328524</v>
      </c>
      <c r="U377" s="241"/>
      <c r="V377" s="243">
        <v>10</v>
      </c>
      <c r="W377" s="301">
        <v>413</v>
      </c>
      <c r="X377" s="163"/>
      <c r="Y377" s="163"/>
    </row>
    <row r="378" spans="1:25" ht="15.75">
      <c r="A378" s="178"/>
      <c r="B378" s="193" t="s">
        <v>297</v>
      </c>
      <c r="C378" s="193"/>
      <c r="D378" s="193"/>
      <c r="E378" s="193"/>
      <c r="F378" s="243"/>
      <c r="G378" s="243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2"/>
      <c r="T378" s="243"/>
      <c r="U378" s="241"/>
      <c r="V378" s="243"/>
      <c r="W378" s="293"/>
      <c r="X378" s="163"/>
      <c r="Y378" s="163"/>
    </row>
    <row r="379" spans="1:25" ht="15.75">
      <c r="A379" s="178"/>
      <c r="B379" s="193" t="s">
        <v>298</v>
      </c>
      <c r="C379" s="193"/>
      <c r="D379" s="193"/>
      <c r="E379" s="193"/>
      <c r="F379" s="243"/>
      <c r="G379" s="243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2"/>
      <c r="T379" s="243"/>
      <c r="U379" s="241"/>
      <c r="V379" s="243"/>
      <c r="W379" s="293"/>
      <c r="X379" s="163"/>
      <c r="Y379" s="163"/>
    </row>
    <row r="380" spans="1:25" ht="15.75">
      <c r="A380" s="178"/>
      <c r="B380" s="193" t="s">
        <v>299</v>
      </c>
      <c r="C380" s="193"/>
      <c r="D380" s="193"/>
      <c r="E380" s="193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2"/>
      <c r="T380" s="243"/>
      <c r="U380" s="241"/>
      <c r="V380" s="243"/>
      <c r="W380" s="293"/>
      <c r="X380" s="163"/>
      <c r="Y380" s="163"/>
    </row>
    <row r="381" spans="1:25" ht="15.75">
      <c r="A381" s="178"/>
      <c r="B381" s="193" t="s">
        <v>300</v>
      </c>
      <c r="C381" s="193"/>
      <c r="D381" s="193"/>
      <c r="E381" s="193"/>
      <c r="F381" s="243"/>
      <c r="G381" s="243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2"/>
      <c r="T381" s="243"/>
      <c r="U381" s="241"/>
      <c r="V381" s="243"/>
      <c r="W381" s="293"/>
      <c r="X381" s="163"/>
      <c r="Y381" s="163"/>
    </row>
    <row r="382" spans="1:25" ht="15.75">
      <c r="A382" s="178"/>
      <c r="B382" s="193" t="s">
        <v>301</v>
      </c>
      <c r="C382" s="193"/>
      <c r="D382" s="193"/>
      <c r="E382" s="19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2"/>
      <c r="T382" s="243"/>
      <c r="U382" s="241"/>
      <c r="V382" s="243"/>
      <c r="W382" s="293"/>
      <c r="X382" s="163"/>
      <c r="Y382" s="163"/>
    </row>
    <row r="383" spans="1:25" ht="25.5">
      <c r="A383" s="228"/>
      <c r="B383" s="193" t="s">
        <v>302</v>
      </c>
      <c r="C383" s="193"/>
      <c r="D383" s="193"/>
      <c r="E383" s="193"/>
      <c r="F383" s="278"/>
      <c r="G383" s="278"/>
      <c r="H383" s="278"/>
      <c r="I383" s="278"/>
      <c r="J383" s="278"/>
      <c r="K383" s="278"/>
      <c r="L383" s="278"/>
      <c r="M383" s="243"/>
      <c r="N383" s="278"/>
      <c r="O383" s="278"/>
      <c r="P383" s="278"/>
      <c r="Q383" s="278"/>
      <c r="R383" s="278"/>
      <c r="S383" s="242"/>
      <c r="T383" s="278"/>
      <c r="U383" s="241"/>
      <c r="V383" s="278"/>
      <c r="W383" s="314"/>
      <c r="X383" s="163"/>
      <c r="Y383" s="163"/>
    </row>
    <row r="384" spans="1:26" ht="15.75">
      <c r="A384" s="134"/>
      <c r="B384" s="353" t="s">
        <v>5</v>
      </c>
      <c r="C384" s="353"/>
      <c r="D384" s="353"/>
      <c r="E384" s="353"/>
      <c r="F384" s="243">
        <f>F377+F375+F373+F371+F365+F363+F360+F354+F352+F348+F344+F341+F339+F337+F335+F333+F330+F328+F326+F324+F321+F318+F313+F310+F308+F304+F300+F294+F291+F288+F285+F280+F278+F273+F270+F264+F258+F249+F244+F236+F234+F228+F222+F217+F212+F208+F203+F200+F192+F186+F179+F175+F173+F170+F163+F149+F147+F139+F126+F124+F120+F111+F109+F106+F104+F100+F98+F95+F93+F89+F81+F77+F65+F61+F56+F52+F46+F43+F41+F39+F33+F29+F24+F22+F14</f>
        <v>0</v>
      </c>
      <c r="G384" s="243">
        <f>G377+G375+G373+G371+G365+G363+G360+G354+G352+G348+G344+G341+G339+G337+G335+G333+G330+G328+G326+G324+G321+G318+G313+G310+G308+G304+G300+G294+G291+G288+G285+G280+G278+G273+G270+G264+G258+G249+G244+G236+G234+G228+G222+G217+G212+G208+G203+G200+G192+G186+G179+G175+G173+G170+G163+G149+G147+G139+G126+G124+G120+G111+G109+G106+G104+G100+G98+G95+G93+G89+G81+G77+G65+G61+G56+G52+G46+G43+G41+G39+G33+G29+G24+G22+G14</f>
        <v>0</v>
      </c>
      <c r="H384" s="243">
        <f>H377+H375+H373+H371+H365+H363+H360+H354+H352+H348+H344+H341+H339+H337+H335+H333+H330+H328+H326+H324+H321+H318+H313+H310+H308+H304+H300+H294+H291+H288+H285+H280+H278+H273+H270+H264+H258+H249+H244+H236+H234+H228+H222+H217+H212+H208+H203+H200+H192+H186+H179+H175+H173+H170+H163+H149+H147+H139+H126+H124+H120+H111+H109+H106+H104+H100+H98+H95+H93+H89+H81+H77+H65+H61+H56+H52+H46+H43+H41+H39+H33+H29+H24+H22+H14</f>
        <v>0</v>
      </c>
      <c r="I384" s="269">
        <f>I377+I375+I373+I371+I365+I363+I360+I354+I352+I348+I344+I341+I339+I337+I335+I333+I330+I328+I326+I324+I321+I318+I313+I310+I308+I304+I300+I294+I291+I288+I285+I280+I278+I273+I270+I264+I258+I249+I244+I236+I234+I228+I222+I217+I212+I208+I203+I200+I192+I186+I179+I175+I173+I170+I163+I149+I147+I139+I126+I124+I120+I111+I109+I106+I104+I100+I98+I95+I93+I89+I81+I77+I65+I61+I56+I52+I46+I43+I41+I39+I33+I29+I24+I22+I14</f>
        <v>1370</v>
      </c>
      <c r="J384" s="269">
        <f>J377+J375+J373+J371+J365+J363+J360+J354+J352+J348+J344+J341+J339+J337+J335+J333+J330+J328+J326+J324+J321+J318+J313+J310+J308+J304+J300+J294+J291+J288+J285+J280+J278+J273+J270+J264+J258+J249+J244+J236+J234+J228+J222+J217+J212+J208+J203+J200+J192+J186+J179+J175+J173+J170+J163+J149+J147+J139+J126+J124+J120+J111+J109+J106+J104+J100+J98+J95+J93+J89+J81+J77+J65+J61+J56+J52+J46+J43+J41+J39+J33+J29+J24+J22+J14</f>
        <v>47184.574257425746</v>
      </c>
      <c r="K384" s="269"/>
      <c r="L384" s="269"/>
      <c r="M384" s="269"/>
      <c r="N384" s="269"/>
      <c r="O384" s="269"/>
      <c r="P384" s="269"/>
      <c r="Q384" s="269">
        <f>Q377+Q375+Q373+Q371+Q365+Q363+Q360+Q354+Q352+Q348+Q344+Q341+Q339+Q337+Q335+Q333+Q330+Q328+Q326+Q324+Q321+Q318+Q313+Q310+Q308+Q304+Q300+Q294+Q291+Q288+Q285+Q280+Q278+Q273+Q270+Q264+Q258+Q249+Q244+Q236+Q234+Q228+Q222+Q217+Q212+Q208+Q203+Q200+Q192+Q186+Q179+Q175+Q173+Q170+Q163+Q149+Q147+Q139+Q126+Q124+Q120+Q111+Q109+Q106+Q104+Q100+Q98+Q95+Q93+Q89+Q81+Q77+Q65+Q61+Q56+Q52+Q46+Q43+Q41+Q39+Q33+Q29+Q24+Q22+Q14</f>
        <v>172</v>
      </c>
      <c r="R384" s="269">
        <f>R377+R375+R373+R371+R365+R363+R360+R354+R352+R348+R344+R341+R339+R337+R335+R333+R330+R328+R326+R324+R321+R318+R313+R310+R308+R304+R300+R294+R291+R288+R285+R280+R278+R273+R270+R264+R258+R249+R244+R236+R234+R228+R222+R217+R212+R208+R203+R200+R192+R186+R179+R175+R173+R170+R163+R149+R147+R139+R126+R124+R120+R111+R109+R106+R104+R100+R98+R95+R93+R89+R81+R77+R65+R61+R56+R52+R46+R43+R41+R39+R33+R29+R24+R22+R14</f>
        <v>5460</v>
      </c>
      <c r="S384" s="269"/>
      <c r="T384" s="269"/>
      <c r="U384" s="269"/>
      <c r="V384" s="269">
        <f>V377+V375+V373+V371+V365+V363+V360+V354+V352+V348+V344+V341+V339+V337+V335+V333+V330+V328+V326+V324+V321+V318+V313+V310+V308+V304+V300+V294+V291+V288+V285+V280+V278+V273+V270+V264+V258+V249+V244+V236+V234+V228+V222+V217+V212+V208+V203+V200+V192+V186+V179+V175+V173+V170+V163+V149+V147+V139+V126+V124+V120+V111+V109+V106+V104+V100+V98+V95+V93+V89+V81+V77+V65+V61+V56+V52+V46+V43+V41+V39+V33+V29+V24+V22+V14</f>
        <v>1613</v>
      </c>
      <c r="W384" s="290">
        <f>W377+W375+W373+W371+W365+W363+W360+W354+W352+W348+W344+W341+W339+W337+W335+W333+W330+W328+W326+W324+W321+W318+W313+W310+W308+W304+W300+W294+W291+W288+W285+W280+W278+W273+W270+W264+W258+W249+W244+W236+W234+W228+W222+W217+W212+W208+W203+W200+W192+W186+W179+W175+W173+W170+W163+W149+W147+W139+W126+W124+W120+W111+W109+W106+W104+W100+W98+W95+W93+W89+W81+W77+W65+W61+W56+W52+W46+W43+W41+W39+W33+W29+W24+W22+W14</f>
        <v>55298.574257425746</v>
      </c>
      <c r="X384" s="269">
        <f>X377+X375+X373+X371+X365+X363+X360+X354+X352+X348+X344+X341+X339+X337+X335+X333+X330+X328+X326+X324+X321+X318+X313+X310+X308+X304+X300+X294+X291+X288+X285+X280+X278+X273+X270+X264+X258+X249+X244+X236+X234+X228+X222+X217+X212+X208+X203+X200+X192+X186+X179+X175+X173+X170+X163+X149+X147+X139+X126+X124+X120+X111+X109+X106+X104+X100+X98+X95+X93+X89+X81+X77+X65+X61+X56+X52+X46+X43+X41+X39+X33+X29+X24+X22+X14</f>
        <v>0</v>
      </c>
      <c r="Y384" s="269">
        <f>Y377+Y375+Y373+Y371+Y365+Y363+Y360+Y354+Y352+Y348+Y344+Y341+Y339+Y337+Y335+Y333+Y330+Y328+Y326+Y324+Y321+Y318+Y313+Y310+Y308+Y304+Y300+Y294+Y291+Y288+Y285+Y280+Y278+Y273+Y270+Y264+Y258+Y249+Y244+Y236+Y234+Y228+Y222+Y217+Y212+Y208+Y203+Y200+Y192+Y186+Y179+Y175+Y173+Y170+Y163+Y149+Y147+Y139+Y126+Y124+Y120+Y111+Y109+Y106+Y104+Y100+Y98+Y95+Y93+Y89+Y81+Y77+Y65+Y61+Y56+Y52+Y46+Y43+Y41+Y39+Y33+Y29+Y24+Y22+Y14</f>
        <v>720</v>
      </c>
      <c r="Z384" s="226">
        <f>X384+'ДС при КС'!X383</f>
        <v>292</v>
      </c>
    </row>
    <row r="385" spans="1:26" ht="21.75" customHeight="1">
      <c r="A385" s="445" t="s">
        <v>303</v>
      </c>
      <c r="B385" s="445"/>
      <c r="C385" s="445"/>
      <c r="D385" s="445"/>
      <c r="E385" s="445"/>
      <c r="F385" s="269"/>
      <c r="G385" s="269"/>
      <c r="H385" s="269"/>
      <c r="I385" s="269">
        <f>I8+I25+I27+I115+I130+I140+I153+I193+I251+I356+I374</f>
        <v>33</v>
      </c>
      <c r="J385" s="269">
        <f>J8+J25+J27+J115+J130+J140+J153+J193+J251+J356+J374</f>
        <v>2051</v>
      </c>
      <c r="K385" s="269"/>
      <c r="L385" s="269"/>
      <c r="M385" s="269"/>
      <c r="N385" s="269"/>
      <c r="O385" s="269"/>
      <c r="P385" s="269"/>
      <c r="Q385" s="269">
        <f>Q8+Q25+Q27+Q115+Q130+Q140+Q153+Q193+Q251+Q356+Q374</f>
        <v>0</v>
      </c>
      <c r="R385" s="269">
        <f>R8+R25+R27+R115+R130+R140+R153+R193+R251+R356+R374</f>
        <v>0</v>
      </c>
      <c r="S385" s="269"/>
      <c r="T385" s="269"/>
      <c r="U385" s="269"/>
      <c r="V385" s="269">
        <f>V8+V25+V27+V115+V130+V140+V153+V193+V251+V356+V374</f>
        <v>33</v>
      </c>
      <c r="W385" s="290">
        <f>W8+W25+W27+W115+W130+W140+W153+W193+W251+W356+W374</f>
        <v>2051</v>
      </c>
      <c r="X385" s="269">
        <f>X8+X25+X27+X115+X130+X140+X153+X193+X251+X356+X374</f>
        <v>2051</v>
      </c>
      <c r="Y385" s="269">
        <f>Y8+Y25+Y27+Y115+Y130+Y140+Y153+Y193+Y251+Y356+Y374</f>
        <v>1000</v>
      </c>
      <c r="Z385" s="226">
        <f>X385+'ДС при КС'!X384</f>
        <v>16025</v>
      </c>
    </row>
    <row r="386" spans="1:25" ht="15.75">
      <c r="A386" s="446" t="s">
        <v>304</v>
      </c>
      <c r="B386" s="446"/>
      <c r="C386" s="446"/>
      <c r="D386" s="446"/>
      <c r="E386" s="446"/>
      <c r="F386" s="269"/>
      <c r="G386" s="269"/>
      <c r="H386" s="269"/>
      <c r="I386" s="269">
        <f>I11+I69+I114+I152+I312+I320+I323+I332+I343</f>
        <v>154</v>
      </c>
      <c r="J386" s="269">
        <f>J11+J69+J114+J152+J312+J320+J323+J332+J343</f>
        <v>1945</v>
      </c>
      <c r="K386" s="269"/>
      <c r="L386" s="269"/>
      <c r="M386" s="269"/>
      <c r="N386" s="269"/>
      <c r="O386" s="269"/>
      <c r="P386" s="269"/>
      <c r="Q386" s="269">
        <f>Q11+Q69+Q114+Q152+Q312+Q320+Q323+Q332+Q343</f>
        <v>0</v>
      </c>
      <c r="R386" s="269">
        <f>R11+R69+R114+R152+R312+R320+R323+R332+R343</f>
        <v>0</v>
      </c>
      <c r="S386" s="269"/>
      <c r="T386" s="269"/>
      <c r="U386" s="269"/>
      <c r="V386" s="269">
        <f>V11+V69+V114+V152+V312+V320+V323+V332+V343</f>
        <v>154</v>
      </c>
      <c r="W386" s="290">
        <f>W11+W69+W114+W152+W312+W320+W323+W332+W343</f>
        <v>1945</v>
      </c>
      <c r="X386" s="269">
        <f>X11+X69+X114+X152+X312+X320+X323+X332+X343</f>
        <v>0</v>
      </c>
      <c r="Y386" s="269">
        <f>Y11+Y69+Y114+Y152+Y312+Y320+Y323+Y332+Y343</f>
        <v>0</v>
      </c>
    </row>
    <row r="387" spans="1:25" ht="30" customHeight="1">
      <c r="A387" s="447" t="s">
        <v>305</v>
      </c>
      <c r="B387" s="447"/>
      <c r="C387" s="447"/>
      <c r="D387" s="447"/>
      <c r="E387" s="447"/>
      <c r="F387" s="269"/>
      <c r="G387" s="269"/>
      <c r="H387" s="269"/>
      <c r="I387" s="269">
        <f>I13+I299+I309</f>
        <v>0</v>
      </c>
      <c r="J387" s="269">
        <f>J13+J299+J309</f>
        <v>0</v>
      </c>
      <c r="K387" s="269"/>
      <c r="L387" s="269"/>
      <c r="M387" s="269"/>
      <c r="N387" s="269"/>
      <c r="O387" s="269"/>
      <c r="P387" s="269"/>
      <c r="Q387" s="269">
        <f>Q13+Q299+Q309</f>
        <v>0</v>
      </c>
      <c r="R387" s="269">
        <f>R13+R299+R309</f>
        <v>0</v>
      </c>
      <c r="S387" s="269"/>
      <c r="T387" s="269"/>
      <c r="U387" s="269"/>
      <c r="V387" s="269">
        <f>V13+V299+V309</f>
        <v>0</v>
      </c>
      <c r="W387" s="290">
        <f>W13+W299+W309</f>
        <v>0</v>
      </c>
      <c r="X387" s="269">
        <f>X13+X299+X309</f>
        <v>0</v>
      </c>
      <c r="Y387" s="269">
        <f>Y13+Y299+Y309</f>
        <v>0</v>
      </c>
    </row>
    <row r="388" spans="10:22" ht="15">
      <c r="J388" s="226"/>
      <c r="V388" s="226"/>
    </row>
  </sheetData>
  <sheetProtection/>
  <autoFilter ref="A6:X388"/>
  <mergeCells count="277">
    <mergeCell ref="X2:X5"/>
    <mergeCell ref="Y2:Y5"/>
    <mergeCell ref="A385:E385"/>
    <mergeCell ref="A386:E386"/>
    <mergeCell ref="A387:E387"/>
    <mergeCell ref="K3:K5"/>
    <mergeCell ref="B371:E371"/>
    <mergeCell ref="B373:E373"/>
    <mergeCell ref="B365:E365"/>
    <mergeCell ref="B366:B370"/>
    <mergeCell ref="A376:A377"/>
    <mergeCell ref="B377:E377"/>
    <mergeCell ref="B361:B362"/>
    <mergeCell ref="B363:E363"/>
    <mergeCell ref="A364:A365"/>
    <mergeCell ref="B349:B351"/>
    <mergeCell ref="B352:E352"/>
    <mergeCell ref="A353:A354"/>
    <mergeCell ref="B354:E354"/>
    <mergeCell ref="A355:A360"/>
    <mergeCell ref="C366:C370"/>
    <mergeCell ref="A349:A352"/>
    <mergeCell ref="A374:A375"/>
    <mergeCell ref="B375:E375"/>
    <mergeCell ref="D357:E357"/>
    <mergeCell ref="B360:E360"/>
    <mergeCell ref="A338:A339"/>
    <mergeCell ref="B339:E339"/>
    <mergeCell ref="A340:A341"/>
    <mergeCell ref="B341:E341"/>
    <mergeCell ref="A342:A344"/>
    <mergeCell ref="B342:B343"/>
    <mergeCell ref="B344:E344"/>
    <mergeCell ref="A345:A348"/>
    <mergeCell ref="B345:B347"/>
    <mergeCell ref="B348:E348"/>
    <mergeCell ref="A329:A330"/>
    <mergeCell ref="B330:E330"/>
    <mergeCell ref="A331:A333"/>
    <mergeCell ref="B331:B332"/>
    <mergeCell ref="B333:E333"/>
    <mergeCell ref="A334:A335"/>
    <mergeCell ref="B335:E335"/>
    <mergeCell ref="A336:A337"/>
    <mergeCell ref="B337:E337"/>
    <mergeCell ref="A319:A321"/>
    <mergeCell ref="B319:B320"/>
    <mergeCell ref="B321:E321"/>
    <mergeCell ref="A322:A324"/>
    <mergeCell ref="B322:B323"/>
    <mergeCell ref="B324:E324"/>
    <mergeCell ref="A325:A326"/>
    <mergeCell ref="B326:E326"/>
    <mergeCell ref="A327:A328"/>
    <mergeCell ref="B328:E328"/>
    <mergeCell ref="A305:A308"/>
    <mergeCell ref="B305:B307"/>
    <mergeCell ref="B308:E308"/>
    <mergeCell ref="A309:A310"/>
    <mergeCell ref="B310:E310"/>
    <mergeCell ref="A311:A313"/>
    <mergeCell ref="B311:B312"/>
    <mergeCell ref="B313:E313"/>
    <mergeCell ref="A314:A318"/>
    <mergeCell ref="B314:B317"/>
    <mergeCell ref="B318:E318"/>
    <mergeCell ref="A292:A293"/>
    <mergeCell ref="B293:E293"/>
    <mergeCell ref="B294:E294"/>
    <mergeCell ref="A295:A300"/>
    <mergeCell ref="B295:B299"/>
    <mergeCell ref="B300:E300"/>
    <mergeCell ref="A301:A304"/>
    <mergeCell ref="B301:B303"/>
    <mergeCell ref="B304:E304"/>
    <mergeCell ref="A279:A280"/>
    <mergeCell ref="B280:E280"/>
    <mergeCell ref="A281:A285"/>
    <mergeCell ref="B281:B284"/>
    <mergeCell ref="B285:E285"/>
    <mergeCell ref="A286:A288"/>
    <mergeCell ref="B286:B287"/>
    <mergeCell ref="B288:E288"/>
    <mergeCell ref="A289:A291"/>
    <mergeCell ref="B289:B290"/>
    <mergeCell ref="B291:E291"/>
    <mergeCell ref="A265:A270"/>
    <mergeCell ref="B265:B269"/>
    <mergeCell ref="B270:E270"/>
    <mergeCell ref="A271:A273"/>
    <mergeCell ref="B271:B272"/>
    <mergeCell ref="B273:E273"/>
    <mergeCell ref="A274:A278"/>
    <mergeCell ref="B274:B277"/>
    <mergeCell ref="B278:E278"/>
    <mergeCell ref="A250:A258"/>
    <mergeCell ref="B250:B257"/>
    <mergeCell ref="D252:E252"/>
    <mergeCell ref="C256:C257"/>
    <mergeCell ref="D256:D257"/>
    <mergeCell ref="B258:E258"/>
    <mergeCell ref="A259:A264"/>
    <mergeCell ref="B259:B263"/>
    <mergeCell ref="B264:E264"/>
    <mergeCell ref="A229:A234"/>
    <mergeCell ref="B229:B233"/>
    <mergeCell ref="B234:E234"/>
    <mergeCell ref="A235:A236"/>
    <mergeCell ref="B236:E236"/>
    <mergeCell ref="A237:A244"/>
    <mergeCell ref="B237:B243"/>
    <mergeCell ref="B244:E244"/>
    <mergeCell ref="A245:A249"/>
    <mergeCell ref="B245:B248"/>
    <mergeCell ref="B249:E249"/>
    <mergeCell ref="A213:A217"/>
    <mergeCell ref="B213:B216"/>
    <mergeCell ref="B217:E217"/>
    <mergeCell ref="A218:A222"/>
    <mergeCell ref="B218:B221"/>
    <mergeCell ref="B222:E222"/>
    <mergeCell ref="A223:A228"/>
    <mergeCell ref="B223:B227"/>
    <mergeCell ref="B228:E228"/>
    <mergeCell ref="A201:A203"/>
    <mergeCell ref="B201:B202"/>
    <mergeCell ref="B203:E203"/>
    <mergeCell ref="A204:A208"/>
    <mergeCell ref="B204:B207"/>
    <mergeCell ref="B208:E208"/>
    <mergeCell ref="A209:A212"/>
    <mergeCell ref="B209:B211"/>
    <mergeCell ref="B212:E212"/>
    <mergeCell ref="A180:A186"/>
    <mergeCell ref="B180:B185"/>
    <mergeCell ref="B186:E186"/>
    <mergeCell ref="A187:A192"/>
    <mergeCell ref="B187:B191"/>
    <mergeCell ref="B192:E192"/>
    <mergeCell ref="A193:A200"/>
    <mergeCell ref="B193:B199"/>
    <mergeCell ref="B200:E200"/>
    <mergeCell ref="A164:A170"/>
    <mergeCell ref="B164:B169"/>
    <mergeCell ref="B170:E170"/>
    <mergeCell ref="A171:A173"/>
    <mergeCell ref="B171:B172"/>
    <mergeCell ref="B173:E173"/>
    <mergeCell ref="A174:A175"/>
    <mergeCell ref="B175:E175"/>
    <mergeCell ref="A176:A179"/>
    <mergeCell ref="B176:B178"/>
    <mergeCell ref="B179:E179"/>
    <mergeCell ref="A140:A147"/>
    <mergeCell ref="B140:B146"/>
    <mergeCell ref="C143:C144"/>
    <mergeCell ref="D143:D144"/>
    <mergeCell ref="B147:E147"/>
    <mergeCell ref="A148:A149"/>
    <mergeCell ref="B149:E149"/>
    <mergeCell ref="A150:A163"/>
    <mergeCell ref="B150:B162"/>
    <mergeCell ref="B163:E163"/>
    <mergeCell ref="A112:A120"/>
    <mergeCell ref="B112:B119"/>
    <mergeCell ref="B120:E120"/>
    <mergeCell ref="A121:A124"/>
    <mergeCell ref="B121:B123"/>
    <mergeCell ref="B124:E124"/>
    <mergeCell ref="A125:A126"/>
    <mergeCell ref="B126:E126"/>
    <mergeCell ref="A127:A139"/>
    <mergeCell ref="B127:B138"/>
    <mergeCell ref="C136:C137"/>
    <mergeCell ref="D136:D137"/>
    <mergeCell ref="B139:E139"/>
    <mergeCell ref="A101:A104"/>
    <mergeCell ref="B101:B103"/>
    <mergeCell ref="B104:E104"/>
    <mergeCell ref="A105:A106"/>
    <mergeCell ref="B106:E106"/>
    <mergeCell ref="A107:A109"/>
    <mergeCell ref="B107:B108"/>
    <mergeCell ref="B109:E109"/>
    <mergeCell ref="A110:A111"/>
    <mergeCell ref="B111:E111"/>
    <mergeCell ref="A90:A93"/>
    <mergeCell ref="B90:B92"/>
    <mergeCell ref="B93:E93"/>
    <mergeCell ref="A94:A95"/>
    <mergeCell ref="B95:E95"/>
    <mergeCell ref="A96:A98"/>
    <mergeCell ref="B96:B97"/>
    <mergeCell ref="B98:E98"/>
    <mergeCell ref="A99:A100"/>
    <mergeCell ref="B100:E100"/>
    <mergeCell ref="A66:A77"/>
    <mergeCell ref="B66:B76"/>
    <mergeCell ref="C73:C74"/>
    <mergeCell ref="D73:D74"/>
    <mergeCell ref="B77:E77"/>
    <mergeCell ref="A78:A81"/>
    <mergeCell ref="B78:B80"/>
    <mergeCell ref="B81:E81"/>
    <mergeCell ref="A82:A89"/>
    <mergeCell ref="B82:B88"/>
    <mergeCell ref="B89:E89"/>
    <mergeCell ref="A53:A56"/>
    <mergeCell ref="B53:B55"/>
    <mergeCell ref="B56:E56"/>
    <mergeCell ref="A57:A61"/>
    <mergeCell ref="B57:B60"/>
    <mergeCell ref="C58:C59"/>
    <mergeCell ref="D58:D59"/>
    <mergeCell ref="B61:E61"/>
    <mergeCell ref="A62:A65"/>
    <mergeCell ref="B62:B64"/>
    <mergeCell ref="C63:C64"/>
    <mergeCell ref="D63:D64"/>
    <mergeCell ref="B65:E65"/>
    <mergeCell ref="A25:A29"/>
    <mergeCell ref="B25:B28"/>
    <mergeCell ref="B29:E29"/>
    <mergeCell ref="A40:A41"/>
    <mergeCell ref="B41:E41"/>
    <mergeCell ref="A42:A43"/>
    <mergeCell ref="B43:E43"/>
    <mergeCell ref="A34:A39"/>
    <mergeCell ref="B34:B38"/>
    <mergeCell ref="B39:E39"/>
    <mergeCell ref="A47:A52"/>
    <mergeCell ref="B47:B51"/>
    <mergeCell ref="C49:C50"/>
    <mergeCell ref="D49:D50"/>
    <mergeCell ref="B52:E52"/>
    <mergeCell ref="A44:A46"/>
    <mergeCell ref="B44:B45"/>
    <mergeCell ref="A15:A22"/>
    <mergeCell ref="B15:B21"/>
    <mergeCell ref="B22:E22"/>
    <mergeCell ref="A2:A5"/>
    <mergeCell ref="B2:B5"/>
    <mergeCell ref="A30:A33"/>
    <mergeCell ref="B30:B32"/>
    <mergeCell ref="B33:E33"/>
    <mergeCell ref="A23:A24"/>
    <mergeCell ref="B24:E24"/>
    <mergeCell ref="W4:W5"/>
    <mergeCell ref="C2:C5"/>
    <mergeCell ref="D2:D5"/>
    <mergeCell ref="E2:E5"/>
    <mergeCell ref="F2:W2"/>
    <mergeCell ref="A7:A14"/>
    <mergeCell ref="B7:B13"/>
    <mergeCell ref="B14:E14"/>
    <mergeCell ref="G4:G5"/>
    <mergeCell ref="H4:H5"/>
    <mergeCell ref="T3:T5"/>
    <mergeCell ref="S3:S5"/>
    <mergeCell ref="M3:M5"/>
    <mergeCell ref="U3:U5"/>
    <mergeCell ref="B384:E384"/>
    <mergeCell ref="I4:I5"/>
    <mergeCell ref="J4:J5"/>
    <mergeCell ref="N4:N5"/>
    <mergeCell ref="O4:O5"/>
    <mergeCell ref="B46:E46"/>
    <mergeCell ref="P4:P5"/>
    <mergeCell ref="Q4:Q5"/>
    <mergeCell ref="R4:R5"/>
    <mergeCell ref="B355:B359"/>
    <mergeCell ref="V4:V5"/>
    <mergeCell ref="F3:J3"/>
    <mergeCell ref="N3:R3"/>
    <mergeCell ref="V3:W3"/>
    <mergeCell ref="F4:F5"/>
    <mergeCell ref="L3:L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80" zoomScaleNormal="80" zoomScalePageLayoutView="0" workbookViewId="0" topLeftCell="A1">
      <selection activeCell="H9" sqref="H9:J14"/>
    </sheetView>
  </sheetViews>
  <sheetFormatPr defaultColWidth="10.57421875" defaultRowHeight="15"/>
  <cols>
    <col min="1" max="1" width="4.421875" style="15" customWidth="1"/>
    <col min="2" max="2" width="23.00390625" style="3" customWidth="1"/>
    <col min="3" max="3" width="35.7109375" style="15" customWidth="1"/>
    <col min="4" max="4" width="35.421875" style="15" customWidth="1"/>
    <col min="5" max="5" width="17.00390625" style="15" customWidth="1"/>
    <col min="6" max="6" width="12.57421875" style="15" bestFit="1" customWidth="1"/>
    <col min="7" max="16384" width="10.57421875" style="15" customWidth="1"/>
  </cols>
  <sheetData>
    <row r="1" spans="4:5" ht="13.5">
      <c r="D1" s="519" t="s">
        <v>121</v>
      </c>
      <c r="E1" s="519"/>
    </row>
    <row r="2" spans="4:5" ht="13.5">
      <c r="D2" s="519" t="s">
        <v>125</v>
      </c>
      <c r="E2" s="519"/>
    </row>
    <row r="3" ht="13.5">
      <c r="D3" s="15" t="s">
        <v>122</v>
      </c>
    </row>
    <row r="5" spans="2:5" ht="48" customHeight="1">
      <c r="B5" s="520" t="s">
        <v>103</v>
      </c>
      <c r="C5" s="520"/>
      <c r="D5" s="520"/>
      <c r="E5" s="520"/>
    </row>
    <row r="6" spans="1:10" ht="23.25" customHeight="1">
      <c r="A6" s="516" t="s">
        <v>80</v>
      </c>
      <c r="B6" s="516" t="s">
        <v>104</v>
      </c>
      <c r="C6" s="516" t="s">
        <v>81</v>
      </c>
      <c r="D6" s="516" t="s">
        <v>0</v>
      </c>
      <c r="E6" s="516" t="s">
        <v>137</v>
      </c>
      <c r="F6" s="516" t="s">
        <v>138</v>
      </c>
      <c r="G6" s="516" t="s">
        <v>105</v>
      </c>
      <c r="H6" s="521" t="s">
        <v>133</v>
      </c>
      <c r="I6" s="521"/>
      <c r="J6" s="521"/>
    </row>
    <row r="7" spans="1:10" ht="47.25" customHeight="1">
      <c r="A7" s="516"/>
      <c r="B7" s="516"/>
      <c r="C7" s="516"/>
      <c r="D7" s="516"/>
      <c r="E7" s="516"/>
      <c r="F7" s="516"/>
      <c r="G7" s="516"/>
      <c r="H7" s="26" t="s">
        <v>134</v>
      </c>
      <c r="I7" s="26" t="s">
        <v>135</v>
      </c>
      <c r="J7" s="27" t="s">
        <v>136</v>
      </c>
    </row>
    <row r="8" spans="1:10" s="1" customFormat="1" ht="16.5" customHeight="1">
      <c r="A8" s="13" t="s">
        <v>26</v>
      </c>
      <c r="B8" s="13" t="s">
        <v>27</v>
      </c>
      <c r="C8" s="13" t="s">
        <v>28</v>
      </c>
      <c r="D8" s="13" t="s">
        <v>29</v>
      </c>
      <c r="E8" s="14">
        <v>5</v>
      </c>
      <c r="F8" s="22"/>
      <c r="G8" s="22"/>
      <c r="H8" s="22"/>
      <c r="I8" s="22"/>
      <c r="J8" s="22"/>
    </row>
    <row r="9" spans="1:10" ht="13.5">
      <c r="A9" s="20"/>
      <c r="B9" s="10" t="s">
        <v>94</v>
      </c>
      <c r="C9" s="20" t="s">
        <v>84</v>
      </c>
      <c r="D9" s="20" t="s">
        <v>86</v>
      </c>
      <c r="E9" s="4">
        <v>200</v>
      </c>
      <c r="F9" s="25">
        <v>0</v>
      </c>
      <c r="G9" s="33">
        <v>103</v>
      </c>
      <c r="H9" s="23">
        <v>0.5</v>
      </c>
      <c r="I9" s="23">
        <v>0.25</v>
      </c>
      <c r="J9" s="23">
        <v>1</v>
      </c>
    </row>
    <row r="10" spans="1:10" ht="27">
      <c r="A10" s="20"/>
      <c r="B10" s="10" t="s">
        <v>99</v>
      </c>
      <c r="C10" s="20" t="s">
        <v>84</v>
      </c>
      <c r="D10" s="20" t="s">
        <v>86</v>
      </c>
      <c r="E10" s="4">
        <v>123</v>
      </c>
      <c r="F10" s="25">
        <v>59</v>
      </c>
      <c r="G10" s="33">
        <v>123</v>
      </c>
      <c r="H10" s="23">
        <v>0.5</v>
      </c>
      <c r="I10" s="23">
        <v>0.5</v>
      </c>
      <c r="J10" s="23">
        <v>0</v>
      </c>
    </row>
    <row r="11" spans="1:10" ht="36" customHeight="1">
      <c r="A11" s="20"/>
      <c r="B11" s="35" t="s">
        <v>114</v>
      </c>
      <c r="C11" s="20" t="s">
        <v>84</v>
      </c>
      <c r="D11" s="20" t="s">
        <v>124</v>
      </c>
      <c r="E11" s="4">
        <v>7</v>
      </c>
      <c r="F11" s="25"/>
      <c r="G11" s="33">
        <v>0</v>
      </c>
      <c r="H11" s="23">
        <v>0</v>
      </c>
      <c r="I11" s="23">
        <v>0</v>
      </c>
      <c r="J11" s="23">
        <v>0</v>
      </c>
    </row>
    <row r="12" spans="1:10" ht="27">
      <c r="A12" s="20"/>
      <c r="B12" s="101" t="s">
        <v>22</v>
      </c>
      <c r="C12" s="10" t="s">
        <v>110</v>
      </c>
      <c r="D12" s="20" t="s">
        <v>86</v>
      </c>
      <c r="E12" s="4">
        <v>29</v>
      </c>
      <c r="F12" s="25">
        <v>18</v>
      </c>
      <c r="G12" s="33">
        <v>2100</v>
      </c>
      <c r="H12" s="23"/>
      <c r="I12" s="23"/>
      <c r="J12" s="23"/>
    </row>
    <row r="13" spans="1:10" ht="13.5">
      <c r="A13" s="20"/>
      <c r="B13" s="10" t="s">
        <v>24</v>
      </c>
      <c r="C13" s="20"/>
      <c r="D13" s="20" t="s">
        <v>23</v>
      </c>
      <c r="E13" s="4">
        <v>29</v>
      </c>
      <c r="F13" s="25">
        <v>16</v>
      </c>
      <c r="G13" s="33">
        <v>500</v>
      </c>
      <c r="H13" s="23">
        <v>1</v>
      </c>
      <c r="I13" s="23">
        <v>1</v>
      </c>
      <c r="J13" s="23">
        <v>1</v>
      </c>
    </row>
    <row r="14" spans="1:10" s="8" customFormat="1" ht="26.25" customHeight="1">
      <c r="A14" s="6"/>
      <c r="B14" s="517" t="s">
        <v>106</v>
      </c>
      <c r="C14" s="517"/>
      <c r="D14" s="517"/>
      <c r="E14" s="2">
        <f aca="true" t="shared" si="0" ref="E14:J14">E13+E12+E11+E10+E9</f>
        <v>388</v>
      </c>
      <c r="F14" s="2">
        <f t="shared" si="0"/>
        <v>93</v>
      </c>
      <c r="G14" s="2">
        <f t="shared" si="0"/>
        <v>2826</v>
      </c>
      <c r="H14" s="130">
        <f t="shared" si="0"/>
        <v>2</v>
      </c>
      <c r="I14" s="130">
        <f t="shared" si="0"/>
        <v>1.75</v>
      </c>
      <c r="J14" s="130">
        <f t="shared" si="0"/>
        <v>2</v>
      </c>
    </row>
    <row r="15" ht="13.5">
      <c r="E15" s="9"/>
    </row>
    <row r="16" spans="2:5" ht="50.25" customHeight="1">
      <c r="B16" s="518" t="s">
        <v>120</v>
      </c>
      <c r="C16" s="518"/>
      <c r="D16" s="518"/>
      <c r="E16" s="518"/>
    </row>
    <row r="17" spans="2:5" ht="13.5">
      <c r="B17" s="11"/>
      <c r="C17" s="16"/>
      <c r="D17" s="16"/>
      <c r="E17" s="17" t="s">
        <v>115</v>
      </c>
    </row>
    <row r="18" spans="2:5" ht="15">
      <c r="B18" s="12" t="s">
        <v>116</v>
      </c>
      <c r="C18" s="12" t="s">
        <v>117</v>
      </c>
      <c r="D18" s="18" t="s">
        <v>118</v>
      </c>
      <c r="E18" s="19" t="s">
        <v>119</v>
      </c>
    </row>
    <row r="19" spans="2:5" ht="15">
      <c r="B19" s="12">
        <v>25</v>
      </c>
      <c r="C19" s="12">
        <v>25</v>
      </c>
      <c r="D19" s="18">
        <v>25</v>
      </c>
      <c r="E19" s="19">
        <v>25</v>
      </c>
    </row>
  </sheetData>
  <sheetProtection/>
  <autoFilter ref="A7:E14"/>
  <mergeCells count="13">
    <mergeCell ref="B14:D14"/>
    <mergeCell ref="B16:E16"/>
    <mergeCell ref="D1:E1"/>
    <mergeCell ref="D2:E2"/>
    <mergeCell ref="B5:E5"/>
    <mergeCell ref="B6:B7"/>
    <mergeCell ref="A6:A7"/>
    <mergeCell ref="F6:F7"/>
    <mergeCell ref="G6:G7"/>
    <mergeCell ref="H6:J6"/>
    <mergeCell ref="E6:E7"/>
    <mergeCell ref="D6:D7"/>
    <mergeCell ref="C6:C7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zoomScale="80" zoomScaleNormal="80" zoomScalePageLayoutView="0" workbookViewId="0" topLeftCell="A4">
      <selection activeCell="H9" sqref="H9:J10"/>
    </sheetView>
  </sheetViews>
  <sheetFormatPr defaultColWidth="10.57421875" defaultRowHeight="15"/>
  <cols>
    <col min="1" max="1" width="4.421875" style="15" customWidth="1"/>
    <col min="2" max="2" width="23.00390625" style="3" customWidth="1"/>
    <col min="3" max="3" width="35.7109375" style="15" customWidth="1"/>
    <col min="4" max="4" width="35.421875" style="15" customWidth="1"/>
    <col min="5" max="5" width="20.00390625" style="15" customWidth="1"/>
    <col min="6" max="6" width="18.57421875" style="15" customWidth="1"/>
    <col min="7" max="7" width="17.00390625" style="15" customWidth="1"/>
    <col min="8" max="8" width="12.57421875" style="15" bestFit="1" customWidth="1"/>
    <col min="9" max="16384" width="10.57421875" style="15" customWidth="1"/>
  </cols>
  <sheetData>
    <row r="1" spans="4:7" ht="13.5">
      <c r="D1" s="519" t="s">
        <v>121</v>
      </c>
      <c r="E1" s="519"/>
      <c r="F1" s="519"/>
      <c r="G1" s="519"/>
    </row>
    <row r="2" spans="4:7" ht="13.5">
      <c r="D2" s="519" t="s">
        <v>125</v>
      </c>
      <c r="E2" s="519"/>
      <c r="F2" s="519"/>
      <c r="G2" s="519"/>
    </row>
    <row r="3" ht="13.5">
      <c r="D3" s="15" t="s">
        <v>122</v>
      </c>
    </row>
    <row r="5" spans="2:7" ht="48" customHeight="1">
      <c r="B5" s="520" t="s">
        <v>103</v>
      </c>
      <c r="C5" s="520"/>
      <c r="D5" s="520"/>
      <c r="E5" s="520"/>
      <c r="F5" s="520"/>
      <c r="G5" s="520"/>
    </row>
    <row r="6" spans="1:10" ht="23.25" customHeight="1">
      <c r="A6" s="516" t="s">
        <v>80</v>
      </c>
      <c r="B6" s="516" t="s">
        <v>104</v>
      </c>
      <c r="C6" s="516" t="s">
        <v>81</v>
      </c>
      <c r="D6" s="516" t="s">
        <v>0</v>
      </c>
      <c r="E6" s="516" t="s">
        <v>137</v>
      </c>
      <c r="F6" s="516" t="s">
        <v>138</v>
      </c>
      <c r="G6" s="516" t="s">
        <v>105</v>
      </c>
      <c r="H6" s="521" t="s">
        <v>133</v>
      </c>
      <c r="I6" s="521"/>
      <c r="J6" s="521"/>
    </row>
    <row r="7" spans="1:10" ht="47.25" customHeight="1">
      <c r="A7" s="516"/>
      <c r="B7" s="516"/>
      <c r="C7" s="516"/>
      <c r="D7" s="516"/>
      <c r="E7" s="516"/>
      <c r="F7" s="516"/>
      <c r="G7" s="516"/>
      <c r="H7" s="26" t="s">
        <v>134</v>
      </c>
      <c r="I7" s="26" t="s">
        <v>135</v>
      </c>
      <c r="J7" s="27" t="s">
        <v>136</v>
      </c>
    </row>
    <row r="8" spans="1:10" s="1" customFormat="1" ht="16.5" customHeight="1">
      <c r="A8" s="13" t="s">
        <v>26</v>
      </c>
      <c r="B8" s="13" t="s">
        <v>27</v>
      </c>
      <c r="C8" s="13" t="s">
        <v>28</v>
      </c>
      <c r="D8" s="13" t="s">
        <v>29</v>
      </c>
      <c r="E8" s="13"/>
      <c r="F8" s="13"/>
      <c r="G8" s="14">
        <v>5</v>
      </c>
      <c r="H8" s="22"/>
      <c r="I8" s="22"/>
      <c r="J8" s="22"/>
    </row>
    <row r="9" spans="1:10" ht="15">
      <c r="A9" s="20"/>
      <c r="B9" s="10" t="s">
        <v>149</v>
      </c>
      <c r="C9" s="20" t="s">
        <v>150</v>
      </c>
      <c r="D9" s="32" t="s">
        <v>132</v>
      </c>
      <c r="E9" s="20"/>
      <c r="F9" s="20"/>
      <c r="G9" s="4">
        <v>413</v>
      </c>
      <c r="H9" s="30">
        <v>3.5</v>
      </c>
      <c r="I9" s="30">
        <v>2</v>
      </c>
      <c r="J9" s="30">
        <v>2</v>
      </c>
    </row>
    <row r="10" spans="1:10" s="8" customFormat="1" ht="26.25" customHeight="1">
      <c r="A10" s="6"/>
      <c r="B10" s="517" t="s">
        <v>106</v>
      </c>
      <c r="C10" s="517"/>
      <c r="D10" s="517"/>
      <c r="E10" s="2">
        <f aca="true" t="shared" si="0" ref="E10:J10">E9</f>
        <v>0</v>
      </c>
      <c r="F10" s="2">
        <f t="shared" si="0"/>
        <v>0</v>
      </c>
      <c r="G10" s="2">
        <f t="shared" si="0"/>
        <v>413</v>
      </c>
      <c r="H10" s="29">
        <f t="shared" si="0"/>
        <v>3.5</v>
      </c>
      <c r="I10" s="29">
        <f t="shared" si="0"/>
        <v>2</v>
      </c>
      <c r="J10" s="29">
        <f t="shared" si="0"/>
        <v>2</v>
      </c>
    </row>
    <row r="11" ht="13.5">
      <c r="G11" s="9"/>
    </row>
    <row r="12" spans="2:7" ht="50.25" customHeight="1">
      <c r="B12" s="518" t="s">
        <v>120</v>
      </c>
      <c r="C12" s="518"/>
      <c r="D12" s="518"/>
      <c r="E12" s="518"/>
      <c r="F12" s="518"/>
      <c r="G12" s="518"/>
    </row>
    <row r="13" spans="2:7" ht="13.5">
      <c r="B13" s="11"/>
      <c r="C13" s="16"/>
      <c r="D13" s="16"/>
      <c r="E13" s="16"/>
      <c r="F13" s="16"/>
      <c r="G13" s="17" t="s">
        <v>115</v>
      </c>
    </row>
    <row r="14" spans="2:7" ht="15">
      <c r="B14" s="12" t="s">
        <v>116</v>
      </c>
      <c r="C14" s="12" t="s">
        <v>117</v>
      </c>
      <c r="D14" s="18" t="s">
        <v>118</v>
      </c>
      <c r="E14" s="18"/>
      <c r="F14" s="18"/>
      <c r="G14" s="19" t="s">
        <v>119</v>
      </c>
    </row>
    <row r="15" spans="2:7" ht="15">
      <c r="B15" s="12">
        <v>25</v>
      </c>
      <c r="C15" s="12">
        <v>25</v>
      </c>
      <c r="D15" s="18">
        <v>25</v>
      </c>
      <c r="E15" s="18"/>
      <c r="F15" s="18"/>
      <c r="G15" s="19">
        <v>25</v>
      </c>
    </row>
  </sheetData>
  <sheetProtection/>
  <autoFilter ref="A7:G10"/>
  <mergeCells count="13">
    <mergeCell ref="A6:A7"/>
    <mergeCell ref="B6:B7"/>
    <mergeCell ref="C6:C7"/>
    <mergeCell ref="D6:D7"/>
    <mergeCell ref="E6:E7"/>
    <mergeCell ref="H6:J6"/>
    <mergeCell ref="B10:D10"/>
    <mergeCell ref="B12:G12"/>
    <mergeCell ref="D1:G1"/>
    <mergeCell ref="D2:G2"/>
    <mergeCell ref="B5:G5"/>
    <mergeCell ref="G6:G7"/>
    <mergeCell ref="F6:F7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89"/>
  <sheetViews>
    <sheetView zoomScale="82" zoomScaleNormal="82" zoomScalePageLayoutView="0" workbookViewId="0" topLeftCell="A1">
      <pane xSplit="7" ySplit="6" topLeftCell="V14" activePane="bottomRight" state="frozen"/>
      <selection pane="topLeft" activeCell="X386" sqref="X386"/>
      <selection pane="topRight" activeCell="X386" sqref="X386"/>
      <selection pane="bottomLeft" activeCell="X386" sqref="X386"/>
      <selection pane="bottomRight" activeCell="Y21" sqref="Y15:Y21"/>
    </sheetView>
  </sheetViews>
  <sheetFormatPr defaultColWidth="9.140625" defaultRowHeight="15"/>
  <cols>
    <col min="2" max="2" width="18.00390625" style="0" customWidth="1"/>
    <col min="3" max="3" width="4.8515625" style="0" customWidth="1"/>
    <col min="4" max="4" width="27.140625" style="0" customWidth="1"/>
    <col min="5" max="5" width="18.7109375" style="0" customWidth="1"/>
    <col min="6" max="21" width="9.140625" style="0" hidden="1" customWidth="1"/>
  </cols>
  <sheetData>
    <row r="1" ht="15.75" customHeight="1" hidden="1" thickBot="1"/>
    <row r="2" spans="1:23" ht="15">
      <c r="A2" s="367" t="s">
        <v>152</v>
      </c>
      <c r="B2" s="357" t="s">
        <v>153</v>
      </c>
      <c r="C2" s="357" t="s">
        <v>154</v>
      </c>
      <c r="D2" s="357" t="s">
        <v>155</v>
      </c>
      <c r="E2" s="357" t="s">
        <v>0</v>
      </c>
      <c r="F2" s="463" t="s">
        <v>346</v>
      </c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4"/>
    </row>
    <row r="3" spans="1:26" ht="15" customHeight="1">
      <c r="A3" s="367"/>
      <c r="B3" s="357"/>
      <c r="C3" s="357"/>
      <c r="D3" s="357"/>
      <c r="E3" s="357"/>
      <c r="F3" s="343" t="s">
        <v>347</v>
      </c>
      <c r="G3" s="343"/>
      <c r="H3" s="343"/>
      <c r="I3" s="343"/>
      <c r="J3" s="343"/>
      <c r="K3" s="237"/>
      <c r="L3" s="237"/>
      <c r="M3" s="237"/>
      <c r="N3" s="341" t="s">
        <v>348</v>
      </c>
      <c r="O3" s="343"/>
      <c r="P3" s="343"/>
      <c r="Q3" s="343"/>
      <c r="R3" s="343"/>
      <c r="S3" s="237"/>
      <c r="T3" s="237"/>
      <c r="U3" s="237"/>
      <c r="V3" s="340" t="s">
        <v>349</v>
      </c>
      <c r="W3" s="341"/>
      <c r="X3" s="441" t="s">
        <v>151</v>
      </c>
      <c r="Y3" s="443" t="s">
        <v>363</v>
      </c>
      <c r="Z3" s="316"/>
    </row>
    <row r="4" spans="1:26" ht="15" customHeight="1">
      <c r="A4" s="367"/>
      <c r="B4" s="357"/>
      <c r="C4" s="357"/>
      <c r="D4" s="357"/>
      <c r="E4" s="357"/>
      <c r="F4" s="344" t="s">
        <v>359</v>
      </c>
      <c r="G4" s="344" t="s">
        <v>361</v>
      </c>
      <c r="H4" s="337" t="s">
        <v>350</v>
      </c>
      <c r="I4" s="337" t="s">
        <v>351</v>
      </c>
      <c r="J4" s="337" t="s">
        <v>352</v>
      </c>
      <c r="K4" s="448" t="s">
        <v>358</v>
      </c>
      <c r="L4" s="337" t="s">
        <v>158</v>
      </c>
      <c r="M4" s="344" t="s">
        <v>360</v>
      </c>
      <c r="N4" s="344" t="s">
        <v>359</v>
      </c>
      <c r="O4" s="344" t="s">
        <v>361</v>
      </c>
      <c r="P4" s="337" t="s">
        <v>350</v>
      </c>
      <c r="Q4" s="337" t="s">
        <v>351</v>
      </c>
      <c r="R4" s="337" t="s">
        <v>352</v>
      </c>
      <c r="S4" s="448" t="s">
        <v>358</v>
      </c>
      <c r="T4" s="337" t="s">
        <v>158</v>
      </c>
      <c r="U4" s="344" t="s">
        <v>360</v>
      </c>
      <c r="V4" s="337" t="s">
        <v>351</v>
      </c>
      <c r="W4" s="355" t="s">
        <v>352</v>
      </c>
      <c r="X4" s="441"/>
      <c r="Y4" s="443"/>
      <c r="Z4" s="316"/>
    </row>
    <row r="5" spans="1:26" ht="99" customHeight="1">
      <c r="A5" s="367"/>
      <c r="B5" s="357"/>
      <c r="C5" s="357"/>
      <c r="D5" s="357"/>
      <c r="E5" s="357"/>
      <c r="F5" s="345"/>
      <c r="G5" s="345"/>
      <c r="H5" s="458"/>
      <c r="I5" s="458"/>
      <c r="J5" s="458"/>
      <c r="K5" s="449"/>
      <c r="L5" s="338"/>
      <c r="M5" s="352"/>
      <c r="N5" s="345"/>
      <c r="O5" s="345"/>
      <c r="P5" s="458"/>
      <c r="Q5" s="458"/>
      <c r="R5" s="458"/>
      <c r="S5" s="449"/>
      <c r="T5" s="338"/>
      <c r="U5" s="352"/>
      <c r="V5" s="458"/>
      <c r="W5" s="462"/>
      <c r="X5" s="441"/>
      <c r="Y5" s="443"/>
      <c r="Z5" s="316"/>
    </row>
    <row r="6" spans="1:25" ht="15">
      <c r="A6" s="131" t="s">
        <v>26</v>
      </c>
      <c r="B6" s="38" t="s">
        <v>27</v>
      </c>
      <c r="C6" s="38" t="s">
        <v>28</v>
      </c>
      <c r="D6" s="38" t="s">
        <v>29</v>
      </c>
      <c r="E6" s="205" t="s">
        <v>30</v>
      </c>
      <c r="F6" s="163"/>
      <c r="G6" s="163"/>
      <c r="H6" s="163"/>
      <c r="I6" s="223"/>
      <c r="J6" s="223"/>
      <c r="K6" s="238"/>
      <c r="L6" s="223"/>
      <c r="M6" s="239"/>
      <c r="N6" s="223"/>
      <c r="O6" s="223"/>
      <c r="P6" s="223"/>
      <c r="Q6" s="223"/>
      <c r="R6" s="223"/>
      <c r="S6" s="238"/>
      <c r="T6" s="223"/>
      <c r="U6" s="239"/>
      <c r="V6" s="223"/>
      <c r="W6" s="289"/>
      <c r="X6" s="163"/>
      <c r="Y6" s="163"/>
    </row>
    <row r="7" spans="1:26" ht="25.5">
      <c r="A7" s="360" t="s">
        <v>26</v>
      </c>
      <c r="B7" s="361" t="s">
        <v>159</v>
      </c>
      <c r="C7" s="196" t="s">
        <v>2</v>
      </c>
      <c r="D7" s="198" t="s">
        <v>160</v>
      </c>
      <c r="E7" s="206" t="s">
        <v>161</v>
      </c>
      <c r="F7" s="269"/>
      <c r="G7" s="269"/>
      <c r="H7" s="269"/>
      <c r="I7" s="269"/>
      <c r="J7" s="269"/>
      <c r="K7" s="269">
        <f>I7/L7*10000</f>
        <v>0</v>
      </c>
      <c r="L7" s="269">
        <v>1138323</v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90"/>
      <c r="X7" s="163"/>
      <c r="Y7" s="163"/>
      <c r="Z7" s="42">
        <v>60</v>
      </c>
    </row>
    <row r="8" spans="1:26" ht="25.5">
      <c r="A8" s="360"/>
      <c r="B8" s="362"/>
      <c r="C8" s="46"/>
      <c r="D8" s="47"/>
      <c r="E8" s="207" t="s">
        <v>36</v>
      </c>
      <c r="F8" s="269"/>
      <c r="G8" s="269"/>
      <c r="H8" s="269"/>
      <c r="I8" s="269"/>
      <c r="J8" s="269"/>
      <c r="K8" s="269">
        <f aca="true" t="shared" si="0" ref="K8:K71">I8/L8*10000</f>
        <v>0</v>
      </c>
      <c r="L8" s="269">
        <v>1138323</v>
      </c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90"/>
      <c r="X8" s="163"/>
      <c r="Y8" s="163"/>
      <c r="Z8" s="48">
        <v>800</v>
      </c>
    </row>
    <row r="9" spans="1:26" ht="15.75">
      <c r="A9" s="360"/>
      <c r="B9" s="362"/>
      <c r="C9" s="49" t="s">
        <v>3</v>
      </c>
      <c r="D9" s="50" t="s">
        <v>162</v>
      </c>
      <c r="E9" s="208" t="s">
        <v>163</v>
      </c>
      <c r="F9" s="269"/>
      <c r="G9" s="269"/>
      <c r="H9" s="269"/>
      <c r="I9" s="269"/>
      <c r="J9" s="269"/>
      <c r="K9" s="269">
        <f t="shared" si="0"/>
        <v>0</v>
      </c>
      <c r="L9" s="269">
        <v>1138323</v>
      </c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90"/>
      <c r="X9" s="163"/>
      <c r="Y9" s="163"/>
      <c r="Z9" s="51">
        <v>350</v>
      </c>
    </row>
    <row r="10" spans="1:26" ht="15.75">
      <c r="A10" s="360"/>
      <c r="B10" s="362"/>
      <c r="C10" s="49" t="s">
        <v>4</v>
      </c>
      <c r="D10" s="50" t="s">
        <v>164</v>
      </c>
      <c r="E10" s="208" t="s">
        <v>165</v>
      </c>
      <c r="F10" s="269">
        <v>330</v>
      </c>
      <c r="G10" s="269">
        <v>13</v>
      </c>
      <c r="H10" s="269">
        <v>3</v>
      </c>
      <c r="I10" s="269">
        <v>38</v>
      </c>
      <c r="J10" s="269">
        <v>282</v>
      </c>
      <c r="K10" s="269">
        <f t="shared" si="0"/>
        <v>0.3338244066051551</v>
      </c>
      <c r="L10" s="269">
        <v>1138323</v>
      </c>
      <c r="M10" s="269">
        <f>ROUND(F10*I10/G10,0)</f>
        <v>965</v>
      </c>
      <c r="N10" s="269"/>
      <c r="O10" s="269"/>
      <c r="P10" s="269"/>
      <c r="Q10" s="269"/>
      <c r="R10" s="269"/>
      <c r="S10" s="269"/>
      <c r="T10" s="269"/>
      <c r="U10" s="269"/>
      <c r="V10" s="269">
        <v>38</v>
      </c>
      <c r="W10" s="290">
        <v>282</v>
      </c>
      <c r="X10" s="163"/>
      <c r="Y10" s="163"/>
      <c r="Z10" s="83">
        <v>264</v>
      </c>
    </row>
    <row r="11" spans="1:26" ht="15.75">
      <c r="A11" s="360"/>
      <c r="B11" s="362"/>
      <c r="C11" s="53"/>
      <c r="D11" s="54"/>
      <c r="E11" s="209" t="s">
        <v>37</v>
      </c>
      <c r="F11" s="269"/>
      <c r="G11" s="269"/>
      <c r="H11" s="269">
        <v>3</v>
      </c>
      <c r="I11" s="269">
        <v>38</v>
      </c>
      <c r="J11" s="269">
        <v>264</v>
      </c>
      <c r="K11" s="269">
        <f t="shared" si="0"/>
        <v>0.3338244066051551</v>
      </c>
      <c r="L11" s="269">
        <v>1138323</v>
      </c>
      <c r="M11" s="269"/>
      <c r="N11" s="269"/>
      <c r="O11" s="269"/>
      <c r="P11" s="269"/>
      <c r="Q11" s="269"/>
      <c r="R11" s="269"/>
      <c r="S11" s="269"/>
      <c r="T11" s="269"/>
      <c r="U11" s="269"/>
      <c r="V11" s="269">
        <v>38</v>
      </c>
      <c r="W11" s="290">
        <v>264</v>
      </c>
      <c r="X11" s="163"/>
      <c r="Y11" s="163"/>
      <c r="Z11" s="55">
        <v>216</v>
      </c>
    </row>
    <row r="12" spans="1:26" ht="15.75">
      <c r="A12" s="360"/>
      <c r="B12" s="362"/>
      <c r="C12" s="49" t="s">
        <v>166</v>
      </c>
      <c r="D12" s="50" t="s">
        <v>167</v>
      </c>
      <c r="E12" s="208" t="s">
        <v>168</v>
      </c>
      <c r="F12" s="269"/>
      <c r="G12" s="269"/>
      <c r="H12" s="269"/>
      <c r="I12" s="269"/>
      <c r="J12" s="269"/>
      <c r="K12" s="269">
        <f t="shared" si="0"/>
        <v>0</v>
      </c>
      <c r="L12" s="269">
        <v>1138323</v>
      </c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90"/>
      <c r="X12" s="163"/>
      <c r="Y12" s="163"/>
      <c r="Z12" s="51">
        <v>300</v>
      </c>
    </row>
    <row r="13" spans="1:26" ht="76.5">
      <c r="A13" s="360"/>
      <c r="B13" s="363"/>
      <c r="C13" s="57" t="s">
        <v>169</v>
      </c>
      <c r="D13" s="58" t="s">
        <v>170</v>
      </c>
      <c r="E13" s="210" t="s">
        <v>171</v>
      </c>
      <c r="F13" s="246">
        <v>339.89</v>
      </c>
      <c r="G13" s="241">
        <v>14.56</v>
      </c>
      <c r="H13" s="269">
        <v>1</v>
      </c>
      <c r="I13" s="269">
        <v>2</v>
      </c>
      <c r="J13" s="269">
        <v>300</v>
      </c>
      <c r="K13" s="269">
        <f t="shared" si="0"/>
        <v>0.017569705610797636</v>
      </c>
      <c r="L13" s="269">
        <v>1138323</v>
      </c>
      <c r="M13" s="269">
        <f>ROUND(F13*I13/G13,0)</f>
        <v>47</v>
      </c>
      <c r="N13" s="269"/>
      <c r="O13" s="269"/>
      <c r="P13" s="269"/>
      <c r="Q13" s="269"/>
      <c r="R13" s="269"/>
      <c r="S13" s="269"/>
      <c r="T13" s="269"/>
      <c r="U13" s="269"/>
      <c r="V13" s="269">
        <v>2</v>
      </c>
      <c r="W13" s="290">
        <v>300</v>
      </c>
      <c r="X13" s="163">
        <v>292</v>
      </c>
      <c r="Y13" s="163"/>
      <c r="Z13" s="59">
        <v>251</v>
      </c>
    </row>
    <row r="14" spans="1:29" ht="15.75">
      <c r="A14" s="360"/>
      <c r="B14" s="364" t="s">
        <v>5</v>
      </c>
      <c r="C14" s="364"/>
      <c r="D14" s="364"/>
      <c r="E14" s="364"/>
      <c r="F14" s="269"/>
      <c r="G14" s="269"/>
      <c r="H14" s="269"/>
      <c r="I14" s="269">
        <f aca="true" t="shared" si="1" ref="I14:R14">I13+I12+I10+I9+I7+I8+I11-I8-I11</f>
        <v>40</v>
      </c>
      <c r="J14" s="269">
        <f t="shared" si="1"/>
        <v>582</v>
      </c>
      <c r="K14" s="269">
        <f t="shared" si="0"/>
        <v>0.3513941122159528</v>
      </c>
      <c r="L14" s="269">
        <v>1138323</v>
      </c>
      <c r="M14" s="269"/>
      <c r="N14" s="269">
        <f t="shared" si="1"/>
        <v>0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/>
      <c r="T14" s="269">
        <v>0</v>
      </c>
      <c r="U14" s="269"/>
      <c r="V14" s="269">
        <v>40</v>
      </c>
      <c r="W14" s="290">
        <v>582</v>
      </c>
      <c r="X14" s="290">
        <f>X13+X12+X10+X9+X7+X8+X11-X8-X11</f>
        <v>292</v>
      </c>
      <c r="Y14" s="163"/>
      <c r="Z14" s="60">
        <f>Z13+Z12+Z10+Z9+Z7+Z8+Z11-Z11</f>
        <v>2025</v>
      </c>
      <c r="AA14" s="226">
        <f>V14+'ДС при АПП'!V14</f>
        <v>78</v>
      </c>
      <c r="AB14" s="226">
        <f>W14+'ДС при АПП'!W14</f>
        <v>2332</v>
      </c>
      <c r="AC14" s="226">
        <f>X14+'ДС при АПП'!Y14</f>
        <v>1012</v>
      </c>
    </row>
    <row r="15" spans="1:26" ht="25.5">
      <c r="A15" s="360" t="s">
        <v>27</v>
      </c>
      <c r="B15" s="365" t="s">
        <v>172</v>
      </c>
      <c r="C15" s="49" t="s">
        <v>7</v>
      </c>
      <c r="D15" s="50" t="s">
        <v>173</v>
      </c>
      <c r="E15" s="208" t="s">
        <v>174</v>
      </c>
      <c r="F15" s="269"/>
      <c r="G15" s="269"/>
      <c r="H15" s="269"/>
      <c r="I15" s="269"/>
      <c r="J15" s="269"/>
      <c r="K15" s="269">
        <f t="shared" si="0"/>
        <v>0</v>
      </c>
      <c r="L15" s="269">
        <v>1138323</v>
      </c>
      <c r="M15" s="269"/>
      <c r="N15" s="269"/>
      <c r="O15" s="269"/>
      <c r="P15" s="269"/>
      <c r="Q15" s="269"/>
      <c r="R15" s="269"/>
      <c r="S15" s="269">
        <f aca="true" t="shared" si="2" ref="S15:S71">Q15/T15*10000</f>
        <v>0</v>
      </c>
      <c r="T15" s="269">
        <v>328524</v>
      </c>
      <c r="U15" s="269"/>
      <c r="V15" s="269"/>
      <c r="W15" s="290"/>
      <c r="X15" s="163"/>
      <c r="Y15" s="163"/>
      <c r="Z15" s="51">
        <v>156</v>
      </c>
    </row>
    <row r="16" spans="1:26" ht="25.5">
      <c r="A16" s="360"/>
      <c r="B16" s="362"/>
      <c r="C16" s="49" t="s">
        <v>175</v>
      </c>
      <c r="D16" s="50" t="s">
        <v>176</v>
      </c>
      <c r="E16" s="208" t="s">
        <v>177</v>
      </c>
      <c r="F16" s="269">
        <v>336</v>
      </c>
      <c r="G16" s="269">
        <v>10.8</v>
      </c>
      <c r="H16" s="269"/>
      <c r="I16" s="269">
        <v>33</v>
      </c>
      <c r="J16" s="269">
        <v>1065</v>
      </c>
      <c r="K16" s="269">
        <f t="shared" si="0"/>
        <v>0.28990014257816105</v>
      </c>
      <c r="L16" s="269">
        <v>1138323</v>
      </c>
      <c r="M16" s="269">
        <f>ROUND(F16*I16/G16,0)</f>
        <v>1027</v>
      </c>
      <c r="N16" s="269"/>
      <c r="O16" s="269"/>
      <c r="P16" s="269"/>
      <c r="Q16" s="269"/>
      <c r="R16" s="269"/>
      <c r="S16" s="269">
        <f t="shared" si="2"/>
        <v>0</v>
      </c>
      <c r="T16" s="269">
        <v>328524</v>
      </c>
      <c r="U16" s="269"/>
      <c r="V16" s="269">
        <v>33</v>
      </c>
      <c r="W16" s="290">
        <v>1065</v>
      </c>
      <c r="X16" s="163"/>
      <c r="Y16" s="163"/>
      <c r="Z16" s="51">
        <v>1244</v>
      </c>
    </row>
    <row r="17" spans="1:26" ht="25.5">
      <c r="A17" s="360"/>
      <c r="B17" s="362"/>
      <c r="C17" s="49" t="s">
        <v>178</v>
      </c>
      <c r="D17" s="50" t="s">
        <v>179</v>
      </c>
      <c r="E17" s="208" t="s">
        <v>180</v>
      </c>
      <c r="F17" s="269"/>
      <c r="G17" s="269"/>
      <c r="H17" s="269"/>
      <c r="I17" s="269"/>
      <c r="J17" s="269"/>
      <c r="K17" s="269">
        <f t="shared" si="0"/>
        <v>0</v>
      </c>
      <c r="L17" s="269">
        <v>1138323</v>
      </c>
      <c r="M17" s="269"/>
      <c r="N17" s="269"/>
      <c r="O17" s="269"/>
      <c r="P17" s="269"/>
      <c r="Q17" s="269"/>
      <c r="R17" s="269"/>
      <c r="S17" s="269">
        <f t="shared" si="2"/>
        <v>0</v>
      </c>
      <c r="T17" s="269">
        <v>328524</v>
      </c>
      <c r="U17" s="269"/>
      <c r="V17" s="269"/>
      <c r="W17" s="290"/>
      <c r="X17" s="163"/>
      <c r="Y17" s="163"/>
      <c r="Z17" s="51">
        <v>379</v>
      </c>
    </row>
    <row r="18" spans="1:26" ht="25.5">
      <c r="A18" s="360"/>
      <c r="B18" s="362"/>
      <c r="C18" s="49" t="s">
        <v>181</v>
      </c>
      <c r="D18" s="50" t="s">
        <v>182</v>
      </c>
      <c r="E18" s="208" t="s">
        <v>183</v>
      </c>
      <c r="F18" s="269">
        <v>338</v>
      </c>
      <c r="G18" s="269">
        <v>13.1</v>
      </c>
      <c r="H18" s="269"/>
      <c r="I18" s="269">
        <v>20</v>
      </c>
      <c r="J18" s="269">
        <v>516</v>
      </c>
      <c r="K18" s="269">
        <f t="shared" si="0"/>
        <v>0.1756970561079764</v>
      </c>
      <c r="L18" s="269">
        <v>1138323</v>
      </c>
      <c r="M18" s="269">
        <f>ROUND(F18*I18/G18,0)</f>
        <v>516</v>
      </c>
      <c r="N18" s="269"/>
      <c r="O18" s="269"/>
      <c r="P18" s="269"/>
      <c r="Q18" s="269"/>
      <c r="R18" s="269"/>
      <c r="S18" s="269">
        <f t="shared" si="2"/>
        <v>0</v>
      </c>
      <c r="T18" s="269">
        <v>328524</v>
      </c>
      <c r="U18" s="269"/>
      <c r="V18" s="269">
        <v>20</v>
      </c>
      <c r="W18" s="290">
        <v>516</v>
      </c>
      <c r="X18" s="163"/>
      <c r="Y18" s="163"/>
      <c r="Z18" s="51">
        <v>387</v>
      </c>
    </row>
    <row r="19" spans="1:26" ht="25.5">
      <c r="A19" s="360"/>
      <c r="B19" s="362"/>
      <c r="C19" s="49" t="s">
        <v>184</v>
      </c>
      <c r="D19" s="50" t="s">
        <v>185</v>
      </c>
      <c r="E19" s="208" t="s">
        <v>186</v>
      </c>
      <c r="F19" s="269"/>
      <c r="G19" s="269"/>
      <c r="H19" s="269"/>
      <c r="I19" s="269"/>
      <c r="J19" s="269"/>
      <c r="K19" s="269">
        <f t="shared" si="0"/>
        <v>0</v>
      </c>
      <c r="L19" s="269">
        <v>1138323</v>
      </c>
      <c r="M19" s="269"/>
      <c r="N19" s="269"/>
      <c r="O19" s="269"/>
      <c r="P19" s="269"/>
      <c r="Q19" s="269"/>
      <c r="R19" s="269"/>
      <c r="S19" s="269">
        <f t="shared" si="2"/>
        <v>0</v>
      </c>
      <c r="T19" s="269">
        <v>328524</v>
      </c>
      <c r="U19" s="269"/>
      <c r="V19" s="269"/>
      <c r="W19" s="290"/>
      <c r="X19" s="163"/>
      <c r="Y19" s="163"/>
      <c r="Z19" s="51">
        <v>650</v>
      </c>
    </row>
    <row r="20" spans="1:26" ht="15.75">
      <c r="A20" s="360"/>
      <c r="B20" s="362"/>
      <c r="C20" s="49" t="s">
        <v>166</v>
      </c>
      <c r="D20" s="50" t="s">
        <v>167</v>
      </c>
      <c r="E20" s="208" t="s">
        <v>168</v>
      </c>
      <c r="F20" s="269">
        <v>340</v>
      </c>
      <c r="G20" s="269">
        <v>10.1</v>
      </c>
      <c r="H20" s="269"/>
      <c r="I20" s="269">
        <v>1</v>
      </c>
      <c r="J20" s="269">
        <v>33</v>
      </c>
      <c r="K20" s="269">
        <f t="shared" si="0"/>
        <v>0.008784852805398818</v>
      </c>
      <c r="L20" s="269">
        <v>1138323</v>
      </c>
      <c r="M20" s="269">
        <f>ROUND(F20*I20/G20,0)</f>
        <v>34</v>
      </c>
      <c r="N20" s="269"/>
      <c r="O20" s="269"/>
      <c r="P20" s="269"/>
      <c r="Q20" s="269"/>
      <c r="R20" s="269"/>
      <c r="S20" s="269">
        <f t="shared" si="2"/>
        <v>0</v>
      </c>
      <c r="T20" s="269">
        <v>328524</v>
      </c>
      <c r="U20" s="269"/>
      <c r="V20" s="269">
        <v>1</v>
      </c>
      <c r="W20" s="290">
        <v>33</v>
      </c>
      <c r="X20" s="163"/>
      <c r="Y20" s="163"/>
      <c r="Z20" s="51">
        <v>135</v>
      </c>
    </row>
    <row r="21" spans="1:26" ht="76.5">
      <c r="A21" s="360"/>
      <c r="B21" s="366"/>
      <c r="C21" s="49" t="s">
        <v>187</v>
      </c>
      <c r="D21" s="50" t="s">
        <v>188</v>
      </c>
      <c r="E21" s="208" t="s">
        <v>189</v>
      </c>
      <c r="F21" s="269">
        <v>325</v>
      </c>
      <c r="G21" s="269">
        <v>7.7</v>
      </c>
      <c r="H21" s="269"/>
      <c r="I21" s="269">
        <v>5</v>
      </c>
      <c r="J21" s="269">
        <v>246</v>
      </c>
      <c r="K21" s="269">
        <f t="shared" si="0"/>
        <v>0.0439242640269941</v>
      </c>
      <c r="L21" s="269">
        <v>1138323</v>
      </c>
      <c r="M21" s="269">
        <f>ROUND(F21*I21/G21,0)</f>
        <v>211</v>
      </c>
      <c r="N21" s="269"/>
      <c r="O21" s="269"/>
      <c r="P21" s="269"/>
      <c r="Q21" s="269"/>
      <c r="R21" s="269"/>
      <c r="S21" s="269">
        <f t="shared" si="2"/>
        <v>0</v>
      </c>
      <c r="T21" s="269">
        <v>328524</v>
      </c>
      <c r="U21" s="269"/>
      <c r="V21" s="269">
        <v>5</v>
      </c>
      <c r="W21" s="290">
        <v>246</v>
      </c>
      <c r="X21" s="163"/>
      <c r="Y21" s="163"/>
      <c r="Z21" s="51">
        <v>246</v>
      </c>
    </row>
    <row r="22" spans="1:29" ht="15.75">
      <c r="A22" s="360"/>
      <c r="B22" s="364" t="s">
        <v>5</v>
      </c>
      <c r="C22" s="364"/>
      <c r="D22" s="364"/>
      <c r="E22" s="364"/>
      <c r="F22" s="269"/>
      <c r="G22" s="269"/>
      <c r="H22" s="269">
        <f aca="true" t="shared" si="3" ref="H22:R22">H21+H20+H19+H18+H17+H16+H15</f>
        <v>0</v>
      </c>
      <c r="I22" s="269">
        <f t="shared" si="3"/>
        <v>59</v>
      </c>
      <c r="J22" s="269">
        <f t="shared" si="3"/>
        <v>1860</v>
      </c>
      <c r="K22" s="269">
        <f t="shared" si="0"/>
        <v>0.5183063155185303</v>
      </c>
      <c r="L22" s="269">
        <v>1138323</v>
      </c>
      <c r="M22" s="269"/>
      <c r="N22" s="269"/>
      <c r="O22" s="269"/>
      <c r="P22" s="269">
        <f t="shared" si="3"/>
        <v>0</v>
      </c>
      <c r="Q22" s="269">
        <f t="shared" si="3"/>
        <v>0</v>
      </c>
      <c r="R22" s="269">
        <f t="shared" si="3"/>
        <v>0</v>
      </c>
      <c r="S22" s="269">
        <f t="shared" si="2"/>
        <v>0</v>
      </c>
      <c r="T22" s="269">
        <v>328524</v>
      </c>
      <c r="U22" s="269"/>
      <c r="V22" s="269">
        <v>59</v>
      </c>
      <c r="W22" s="290">
        <v>1860</v>
      </c>
      <c r="X22" s="163"/>
      <c r="Y22" s="61">
        <f>Y21+Y20+Y19+Y18+Y17+Y16+Y15</f>
        <v>0</v>
      </c>
      <c r="Z22" s="61">
        <f>Z21+Z20+Z19+Z18+Z17+Z16+Z15</f>
        <v>3197</v>
      </c>
      <c r="AA22">
        <v>99</v>
      </c>
      <c r="AB22">
        <v>3164</v>
      </c>
      <c r="AC22" s="318">
        <f>Y22+'ДС при АПП'!Y22</f>
        <v>0</v>
      </c>
    </row>
    <row r="23" spans="1:26" ht="25.5">
      <c r="A23" s="360" t="s">
        <v>28</v>
      </c>
      <c r="B23" s="132" t="s">
        <v>190</v>
      </c>
      <c r="C23" s="49" t="s">
        <v>191</v>
      </c>
      <c r="D23" s="50" t="s">
        <v>192</v>
      </c>
      <c r="E23" s="208" t="s">
        <v>193</v>
      </c>
      <c r="F23" s="269">
        <v>327</v>
      </c>
      <c r="G23" s="269">
        <v>6.8</v>
      </c>
      <c r="H23" s="269">
        <v>1</v>
      </c>
      <c r="I23" s="269">
        <v>30</v>
      </c>
      <c r="J23" s="269">
        <v>1800</v>
      </c>
      <c r="K23" s="269">
        <f t="shared" si="0"/>
        <v>0.26354558416196455</v>
      </c>
      <c r="L23" s="269">
        <v>1138323</v>
      </c>
      <c r="M23" s="269">
        <f>ROUND(F23*I23/G23,0)</f>
        <v>1443</v>
      </c>
      <c r="N23" s="269"/>
      <c r="O23" s="269"/>
      <c r="P23" s="269"/>
      <c r="Q23" s="269"/>
      <c r="R23" s="269"/>
      <c r="S23" s="269">
        <f t="shared" si="2"/>
        <v>0</v>
      </c>
      <c r="T23" s="269">
        <v>328524</v>
      </c>
      <c r="U23" s="269"/>
      <c r="V23" s="269">
        <v>30</v>
      </c>
      <c r="W23" s="290">
        <v>1800</v>
      </c>
      <c r="X23" s="163"/>
      <c r="Y23" s="163"/>
      <c r="Z23" s="51">
        <v>1312</v>
      </c>
    </row>
    <row r="24" spans="1:26" ht="15.75">
      <c r="A24" s="360"/>
      <c r="B24" s="364" t="s">
        <v>5</v>
      </c>
      <c r="C24" s="364"/>
      <c r="D24" s="364"/>
      <c r="E24" s="364"/>
      <c r="F24" s="269"/>
      <c r="G24" s="269"/>
      <c r="H24" s="269"/>
      <c r="I24" s="269">
        <f aca="true" t="shared" si="4" ref="I24:R24">I23</f>
        <v>30</v>
      </c>
      <c r="J24" s="269">
        <f t="shared" si="4"/>
        <v>1800</v>
      </c>
      <c r="K24" s="269">
        <f t="shared" si="0"/>
        <v>0.26354558416196455</v>
      </c>
      <c r="L24" s="269">
        <v>1138323</v>
      </c>
      <c r="M24" s="269"/>
      <c r="N24" s="269">
        <f t="shared" si="4"/>
        <v>0</v>
      </c>
      <c r="O24" s="269">
        <f t="shared" si="4"/>
        <v>0</v>
      </c>
      <c r="P24" s="269">
        <f t="shared" si="4"/>
        <v>0</v>
      </c>
      <c r="Q24" s="269">
        <f t="shared" si="4"/>
        <v>0</v>
      </c>
      <c r="R24" s="269">
        <f t="shared" si="4"/>
        <v>0</v>
      </c>
      <c r="S24" s="269">
        <f t="shared" si="2"/>
        <v>0</v>
      </c>
      <c r="T24" s="269">
        <v>328524</v>
      </c>
      <c r="U24" s="269"/>
      <c r="V24" s="269">
        <v>30</v>
      </c>
      <c r="W24" s="290">
        <v>1800</v>
      </c>
      <c r="X24" s="163"/>
      <c r="Y24" s="163"/>
      <c r="Z24" s="60">
        <f>Z23</f>
        <v>1312</v>
      </c>
    </row>
    <row r="25" spans="1:26" ht="15.75">
      <c r="A25" s="360" t="s">
        <v>29</v>
      </c>
      <c r="B25" s="365" t="s">
        <v>194</v>
      </c>
      <c r="C25" s="65" t="s">
        <v>10</v>
      </c>
      <c r="D25" s="66" t="s">
        <v>195</v>
      </c>
      <c r="E25" s="211" t="s">
        <v>11</v>
      </c>
      <c r="F25" s="269"/>
      <c r="G25" s="269">
        <v>10.8</v>
      </c>
      <c r="H25" s="269">
        <v>2</v>
      </c>
      <c r="I25" s="269">
        <v>90</v>
      </c>
      <c r="J25" s="269">
        <v>8333</v>
      </c>
      <c r="K25" s="269">
        <f t="shared" si="0"/>
        <v>0.7906367524858937</v>
      </c>
      <c r="L25" s="269">
        <v>1138323</v>
      </c>
      <c r="M25" s="269">
        <f>ROUND(F25*I25/G25,0)</f>
        <v>0</v>
      </c>
      <c r="N25" s="269"/>
      <c r="O25" s="269"/>
      <c r="P25" s="269"/>
      <c r="Q25" s="269"/>
      <c r="R25" s="269"/>
      <c r="S25" s="269">
        <f t="shared" si="2"/>
        <v>0</v>
      </c>
      <c r="T25" s="269">
        <v>328524</v>
      </c>
      <c r="U25" s="269"/>
      <c r="V25" s="269">
        <v>90</v>
      </c>
      <c r="W25" s="290">
        <v>8333</v>
      </c>
      <c r="X25" s="163">
        <v>7607</v>
      </c>
      <c r="Y25" s="163"/>
      <c r="Z25" s="67">
        <v>7242</v>
      </c>
    </row>
    <row r="26" spans="1:26" ht="25.5">
      <c r="A26" s="360"/>
      <c r="B26" s="362"/>
      <c r="C26" s="49"/>
      <c r="D26" s="50"/>
      <c r="E26" s="212" t="s">
        <v>38</v>
      </c>
      <c r="F26" s="269"/>
      <c r="G26" s="269">
        <v>10.8</v>
      </c>
      <c r="H26" s="269">
        <v>2</v>
      </c>
      <c r="I26" s="269">
        <v>90</v>
      </c>
      <c r="J26" s="269">
        <v>8333</v>
      </c>
      <c r="K26" s="269">
        <f t="shared" si="0"/>
        <v>0.7906367524858937</v>
      </c>
      <c r="L26" s="269">
        <v>1138323</v>
      </c>
      <c r="M26" s="269">
        <f>ROUND(F26*I26/G26,0)</f>
        <v>0</v>
      </c>
      <c r="N26" s="269"/>
      <c r="O26" s="269"/>
      <c r="P26" s="269"/>
      <c r="Q26" s="269"/>
      <c r="R26" s="269"/>
      <c r="S26" s="269">
        <f t="shared" si="2"/>
        <v>0</v>
      </c>
      <c r="T26" s="269">
        <v>328524</v>
      </c>
      <c r="U26" s="269"/>
      <c r="V26" s="269">
        <v>90</v>
      </c>
      <c r="W26" s="290">
        <v>8333</v>
      </c>
      <c r="X26" s="163">
        <v>7607</v>
      </c>
      <c r="Y26" s="163"/>
      <c r="Z26" s="51">
        <v>7242</v>
      </c>
    </row>
    <row r="27" spans="1:26" ht="15.75">
      <c r="A27" s="360"/>
      <c r="B27" s="362"/>
      <c r="C27" s="65" t="s">
        <v>196</v>
      </c>
      <c r="D27" s="66" t="s">
        <v>197</v>
      </c>
      <c r="E27" s="211" t="s">
        <v>198</v>
      </c>
      <c r="F27" s="269"/>
      <c r="G27" s="269">
        <v>10.8</v>
      </c>
      <c r="H27" s="269">
        <v>2</v>
      </c>
      <c r="I27" s="269">
        <v>30</v>
      </c>
      <c r="J27" s="269">
        <v>728</v>
      </c>
      <c r="K27" s="269">
        <f t="shared" si="0"/>
        <v>0.26354558416196455</v>
      </c>
      <c r="L27" s="269">
        <v>1138323</v>
      </c>
      <c r="M27" s="269">
        <f>ROUND(F27*I27/G27,0)</f>
        <v>0</v>
      </c>
      <c r="N27" s="269"/>
      <c r="O27" s="269"/>
      <c r="P27" s="269"/>
      <c r="Q27" s="269"/>
      <c r="R27" s="269"/>
      <c r="S27" s="269">
        <f t="shared" si="2"/>
        <v>0</v>
      </c>
      <c r="T27" s="269">
        <v>328524</v>
      </c>
      <c r="U27" s="269"/>
      <c r="V27" s="269">
        <v>30</v>
      </c>
      <c r="W27" s="290">
        <v>728</v>
      </c>
      <c r="X27" s="163">
        <v>728</v>
      </c>
      <c r="Y27" s="163"/>
      <c r="Z27" s="67">
        <v>740</v>
      </c>
    </row>
    <row r="28" spans="1:26" ht="25.5">
      <c r="A28" s="360"/>
      <c r="B28" s="366"/>
      <c r="C28" s="103"/>
      <c r="D28" s="104"/>
      <c r="E28" s="213" t="s">
        <v>38</v>
      </c>
      <c r="F28" s="269"/>
      <c r="G28" s="269"/>
      <c r="H28" s="269"/>
      <c r="I28" s="269"/>
      <c r="J28" s="269"/>
      <c r="K28" s="269">
        <f t="shared" si="0"/>
        <v>0</v>
      </c>
      <c r="L28" s="269">
        <v>1138323</v>
      </c>
      <c r="M28" s="269"/>
      <c r="N28" s="269"/>
      <c r="O28" s="269"/>
      <c r="P28" s="269"/>
      <c r="Q28" s="269"/>
      <c r="R28" s="269"/>
      <c r="S28" s="269">
        <f t="shared" si="2"/>
        <v>0</v>
      </c>
      <c r="T28" s="269">
        <v>328524</v>
      </c>
      <c r="U28" s="269"/>
      <c r="V28" s="269"/>
      <c r="W28" s="290"/>
      <c r="X28" s="163">
        <v>300</v>
      </c>
      <c r="Y28" s="163"/>
      <c r="Z28" s="83">
        <v>300</v>
      </c>
    </row>
    <row r="29" spans="1:26" ht="15.75">
      <c r="A29" s="360"/>
      <c r="B29" s="364" t="s">
        <v>5</v>
      </c>
      <c r="C29" s="364"/>
      <c r="D29" s="364"/>
      <c r="E29" s="364"/>
      <c r="F29" s="269"/>
      <c r="G29" s="269"/>
      <c r="H29" s="269"/>
      <c r="I29" s="269">
        <f aca="true" t="shared" si="5" ref="I29:R29">I27+I25</f>
        <v>120</v>
      </c>
      <c r="J29" s="269">
        <f t="shared" si="5"/>
        <v>9061</v>
      </c>
      <c r="K29" s="269">
        <f t="shared" si="0"/>
        <v>1.0541823366478582</v>
      </c>
      <c r="L29" s="269">
        <v>1138323</v>
      </c>
      <c r="M29" s="269"/>
      <c r="N29" s="269">
        <f t="shared" si="5"/>
        <v>0</v>
      </c>
      <c r="O29" s="269">
        <f t="shared" si="5"/>
        <v>0</v>
      </c>
      <c r="P29" s="269">
        <f t="shared" si="5"/>
        <v>0</v>
      </c>
      <c r="Q29" s="269">
        <f t="shared" si="5"/>
        <v>0</v>
      </c>
      <c r="R29" s="269">
        <f t="shared" si="5"/>
        <v>0</v>
      </c>
      <c r="S29" s="269">
        <f t="shared" si="2"/>
        <v>0</v>
      </c>
      <c r="T29" s="269">
        <v>328524</v>
      </c>
      <c r="U29" s="269"/>
      <c r="V29" s="269">
        <v>120</v>
      </c>
      <c r="W29" s="290">
        <v>9061</v>
      </c>
      <c r="X29" s="163"/>
      <c r="Y29" s="163"/>
      <c r="Z29" s="60">
        <f>Z27+Z25</f>
        <v>7982</v>
      </c>
    </row>
    <row r="30" spans="1:26" ht="15.75">
      <c r="A30" s="360" t="s">
        <v>30</v>
      </c>
      <c r="B30" s="368" t="s">
        <v>199</v>
      </c>
      <c r="C30" s="195" t="s">
        <v>13</v>
      </c>
      <c r="D30" s="197" t="s">
        <v>200</v>
      </c>
      <c r="E30" s="208" t="s">
        <v>201</v>
      </c>
      <c r="F30" s="269"/>
      <c r="G30" s="269"/>
      <c r="H30" s="269"/>
      <c r="I30" s="269"/>
      <c r="J30" s="269"/>
      <c r="K30" s="269">
        <f t="shared" si="0"/>
        <v>0</v>
      </c>
      <c r="L30" s="269">
        <v>1138323</v>
      </c>
      <c r="M30" s="269"/>
      <c r="N30" s="269"/>
      <c r="O30" s="269"/>
      <c r="P30" s="269"/>
      <c r="Q30" s="269"/>
      <c r="R30" s="269"/>
      <c r="S30" s="269">
        <f t="shared" si="2"/>
        <v>0</v>
      </c>
      <c r="T30" s="269">
        <v>328524</v>
      </c>
      <c r="U30" s="269"/>
      <c r="V30" s="269"/>
      <c r="W30" s="290"/>
      <c r="X30" s="163"/>
      <c r="Y30" s="163"/>
      <c r="Z30" s="51">
        <v>1183</v>
      </c>
    </row>
    <row r="31" spans="1:26" ht="51">
      <c r="A31" s="360"/>
      <c r="B31" s="369"/>
      <c r="C31" s="199"/>
      <c r="D31" s="201"/>
      <c r="E31" s="203" t="s">
        <v>39</v>
      </c>
      <c r="F31" s="269"/>
      <c r="G31" s="269"/>
      <c r="H31" s="269"/>
      <c r="I31" s="269"/>
      <c r="J31" s="269"/>
      <c r="K31" s="269">
        <f t="shared" si="0"/>
        <v>0</v>
      </c>
      <c r="L31" s="269">
        <v>1138323</v>
      </c>
      <c r="M31" s="269"/>
      <c r="N31" s="269"/>
      <c r="O31" s="269"/>
      <c r="P31" s="269"/>
      <c r="Q31" s="269"/>
      <c r="R31" s="269"/>
      <c r="S31" s="269">
        <f t="shared" si="2"/>
        <v>0</v>
      </c>
      <c r="T31" s="269">
        <v>328524</v>
      </c>
      <c r="U31" s="269"/>
      <c r="V31" s="269"/>
      <c r="W31" s="290"/>
      <c r="X31" s="163"/>
      <c r="Y31" s="163"/>
      <c r="Z31" s="68"/>
    </row>
    <row r="32" spans="1:26" ht="51">
      <c r="A32" s="360"/>
      <c r="B32" s="370"/>
      <c r="C32" s="199"/>
      <c r="D32" s="201"/>
      <c r="E32" s="203" t="s">
        <v>40</v>
      </c>
      <c r="F32" s="269"/>
      <c r="G32" s="269"/>
      <c r="H32" s="269"/>
      <c r="I32" s="269"/>
      <c r="J32" s="269"/>
      <c r="K32" s="269">
        <f t="shared" si="0"/>
        <v>0</v>
      </c>
      <c r="L32" s="269">
        <v>1138323</v>
      </c>
      <c r="M32" s="269"/>
      <c r="N32" s="269"/>
      <c r="O32" s="269"/>
      <c r="P32" s="269"/>
      <c r="Q32" s="269"/>
      <c r="R32" s="269"/>
      <c r="S32" s="269">
        <f t="shared" si="2"/>
        <v>0</v>
      </c>
      <c r="T32" s="269">
        <v>328524</v>
      </c>
      <c r="U32" s="269"/>
      <c r="V32" s="269"/>
      <c r="W32" s="290"/>
      <c r="X32" s="163"/>
      <c r="Y32" s="163"/>
      <c r="Z32" s="68"/>
    </row>
    <row r="33" spans="1:26" ht="15.75">
      <c r="A33" s="360"/>
      <c r="B33" s="364" t="s">
        <v>5</v>
      </c>
      <c r="C33" s="364"/>
      <c r="D33" s="364"/>
      <c r="E33" s="364"/>
      <c r="F33" s="269"/>
      <c r="G33" s="269"/>
      <c r="H33" s="269"/>
      <c r="I33" s="269"/>
      <c r="J33" s="269"/>
      <c r="K33" s="269">
        <f t="shared" si="0"/>
        <v>0</v>
      </c>
      <c r="L33" s="269">
        <v>1138323</v>
      </c>
      <c r="M33" s="269"/>
      <c r="N33" s="269"/>
      <c r="O33" s="269"/>
      <c r="P33" s="269"/>
      <c r="Q33" s="269"/>
      <c r="R33" s="269"/>
      <c r="S33" s="269">
        <f t="shared" si="2"/>
        <v>0</v>
      </c>
      <c r="T33" s="269">
        <v>328524</v>
      </c>
      <c r="U33" s="269"/>
      <c r="V33" s="269"/>
      <c r="W33" s="290"/>
      <c r="X33" s="163"/>
      <c r="Y33" s="163"/>
      <c r="Z33" s="288"/>
    </row>
    <row r="34" spans="1:26" ht="25.5">
      <c r="A34" s="360" t="s">
        <v>31</v>
      </c>
      <c r="B34" s="365" t="s">
        <v>202</v>
      </c>
      <c r="C34" s="49" t="s">
        <v>14</v>
      </c>
      <c r="D34" s="50" t="s">
        <v>203</v>
      </c>
      <c r="E34" s="208" t="s">
        <v>204</v>
      </c>
      <c r="F34" s="269"/>
      <c r="G34" s="269"/>
      <c r="H34" s="269"/>
      <c r="I34" s="269"/>
      <c r="J34" s="269"/>
      <c r="K34" s="269"/>
      <c r="L34" s="269">
        <v>0</v>
      </c>
      <c r="M34" s="269"/>
      <c r="N34" s="269">
        <v>335</v>
      </c>
      <c r="O34" s="269">
        <v>10.8</v>
      </c>
      <c r="P34" s="269">
        <v>1</v>
      </c>
      <c r="Q34" s="269">
        <v>20</v>
      </c>
      <c r="R34" s="269">
        <v>278</v>
      </c>
      <c r="S34" s="269">
        <f t="shared" si="2"/>
        <v>0.608783528752846</v>
      </c>
      <c r="T34" s="269">
        <v>328524</v>
      </c>
      <c r="U34" s="269">
        <f>ROUND(Q34*N34/O34,)</f>
        <v>620</v>
      </c>
      <c r="V34" s="269">
        <v>20</v>
      </c>
      <c r="W34" s="290">
        <v>278</v>
      </c>
      <c r="X34" s="163"/>
      <c r="Y34" s="163"/>
      <c r="Z34" s="288"/>
    </row>
    <row r="35" spans="1:26" ht="25.5">
      <c r="A35" s="360"/>
      <c r="B35" s="362"/>
      <c r="C35" s="49" t="s">
        <v>6</v>
      </c>
      <c r="D35" s="50" t="s">
        <v>205</v>
      </c>
      <c r="E35" s="208" t="s">
        <v>206</v>
      </c>
      <c r="F35" s="269"/>
      <c r="G35" s="269"/>
      <c r="H35" s="269"/>
      <c r="I35" s="269"/>
      <c r="J35" s="269"/>
      <c r="K35" s="269"/>
      <c r="L35" s="269">
        <v>0</v>
      </c>
      <c r="M35" s="269"/>
      <c r="N35" s="269">
        <v>305</v>
      </c>
      <c r="O35" s="269">
        <v>8.9</v>
      </c>
      <c r="P35" s="269">
        <v>1</v>
      </c>
      <c r="Q35" s="269">
        <v>10</v>
      </c>
      <c r="R35" s="269">
        <v>378</v>
      </c>
      <c r="S35" s="269">
        <f t="shared" si="2"/>
        <v>0.304391764376423</v>
      </c>
      <c r="T35" s="269">
        <v>328524</v>
      </c>
      <c r="U35" s="269">
        <f>ROUND(Q35*N35/O35,)</f>
        <v>343</v>
      </c>
      <c r="V35" s="269">
        <v>10</v>
      </c>
      <c r="W35" s="290">
        <v>378</v>
      </c>
      <c r="X35" s="163"/>
      <c r="Y35" s="163"/>
      <c r="Z35" s="60">
        <f>Z30</f>
        <v>1183</v>
      </c>
    </row>
    <row r="36" spans="1:26" ht="15.75">
      <c r="A36" s="360"/>
      <c r="B36" s="362"/>
      <c r="C36" s="49" t="s">
        <v>3</v>
      </c>
      <c r="D36" s="50" t="s">
        <v>162</v>
      </c>
      <c r="E36" s="208" t="s">
        <v>163</v>
      </c>
      <c r="F36" s="269"/>
      <c r="G36" s="269"/>
      <c r="H36" s="269"/>
      <c r="I36" s="269"/>
      <c r="J36" s="269"/>
      <c r="K36" s="269"/>
      <c r="L36" s="269">
        <v>0</v>
      </c>
      <c r="M36" s="269"/>
      <c r="N36" s="269">
        <v>335</v>
      </c>
      <c r="O36" s="269">
        <v>12.1</v>
      </c>
      <c r="P36" s="269">
        <v>1</v>
      </c>
      <c r="Q36" s="269">
        <v>15</v>
      </c>
      <c r="R36" s="269">
        <v>654</v>
      </c>
      <c r="S36" s="269">
        <f t="shared" si="2"/>
        <v>0.4565876465646346</v>
      </c>
      <c r="T36" s="269">
        <v>328524</v>
      </c>
      <c r="U36" s="269">
        <f>ROUND(Q36*N36/O36,)</f>
        <v>415</v>
      </c>
      <c r="V36" s="269">
        <v>15</v>
      </c>
      <c r="W36" s="290">
        <v>654</v>
      </c>
      <c r="X36" s="163"/>
      <c r="Y36" s="163"/>
      <c r="Z36" s="51">
        <v>278</v>
      </c>
    </row>
    <row r="37" spans="1:26" ht="15.75">
      <c r="A37" s="360"/>
      <c r="B37" s="362"/>
      <c r="C37" s="49" t="s">
        <v>4</v>
      </c>
      <c r="D37" s="50" t="s">
        <v>164</v>
      </c>
      <c r="E37" s="208" t="s">
        <v>165</v>
      </c>
      <c r="F37" s="269"/>
      <c r="G37" s="269"/>
      <c r="H37" s="269"/>
      <c r="I37" s="269"/>
      <c r="J37" s="269"/>
      <c r="K37" s="269"/>
      <c r="L37" s="269">
        <v>0</v>
      </c>
      <c r="M37" s="269"/>
      <c r="N37" s="269">
        <v>338</v>
      </c>
      <c r="O37" s="269">
        <v>11.5</v>
      </c>
      <c r="P37" s="269">
        <v>1</v>
      </c>
      <c r="Q37" s="269">
        <v>2</v>
      </c>
      <c r="R37" s="269">
        <v>119</v>
      </c>
      <c r="S37" s="269">
        <f t="shared" si="2"/>
        <v>0.060878352875284605</v>
      </c>
      <c r="T37" s="269">
        <v>328524</v>
      </c>
      <c r="U37" s="269">
        <f>ROUND(Q37*N37/O37,)</f>
        <v>59</v>
      </c>
      <c r="V37" s="269">
        <v>2</v>
      </c>
      <c r="W37" s="290">
        <v>119</v>
      </c>
      <c r="X37" s="163"/>
      <c r="Y37" s="163"/>
      <c r="Z37" s="51">
        <v>378</v>
      </c>
    </row>
    <row r="38" spans="1:26" ht="25.5">
      <c r="A38" s="360"/>
      <c r="B38" s="362"/>
      <c r="C38" s="49" t="s">
        <v>178</v>
      </c>
      <c r="D38" s="50" t="s">
        <v>179</v>
      </c>
      <c r="E38" s="208" t="s">
        <v>180</v>
      </c>
      <c r="F38" s="269"/>
      <c r="G38" s="269"/>
      <c r="H38" s="269"/>
      <c r="I38" s="269"/>
      <c r="J38" s="269"/>
      <c r="K38" s="269"/>
      <c r="L38" s="269">
        <v>0</v>
      </c>
      <c r="M38" s="269"/>
      <c r="N38" s="269"/>
      <c r="O38" s="269"/>
      <c r="P38" s="269"/>
      <c r="Q38" s="269"/>
      <c r="R38" s="269"/>
      <c r="S38" s="269">
        <f t="shared" si="2"/>
        <v>0</v>
      </c>
      <c r="T38" s="269">
        <v>328524</v>
      </c>
      <c r="U38" s="269"/>
      <c r="V38" s="269"/>
      <c r="W38" s="290"/>
      <c r="X38" s="163"/>
      <c r="Y38" s="163"/>
      <c r="Z38" s="51">
        <v>654</v>
      </c>
    </row>
    <row r="39" spans="1:28" ht="15.75">
      <c r="A39" s="360"/>
      <c r="B39" s="364" t="s">
        <v>5</v>
      </c>
      <c r="C39" s="364"/>
      <c r="D39" s="364"/>
      <c r="E39" s="364"/>
      <c r="F39" s="269"/>
      <c r="G39" s="269"/>
      <c r="H39" s="269"/>
      <c r="I39" s="269"/>
      <c r="J39" s="269"/>
      <c r="K39" s="269"/>
      <c r="L39" s="269">
        <v>0</v>
      </c>
      <c r="M39" s="269"/>
      <c r="N39" s="269"/>
      <c r="O39" s="269"/>
      <c r="P39" s="269"/>
      <c r="Q39" s="269">
        <f>Q38+Q37+Q36+Q35+Q34</f>
        <v>47</v>
      </c>
      <c r="R39" s="269">
        <f>R38+R37+R36+R35+R34</f>
        <v>1429</v>
      </c>
      <c r="S39" s="269">
        <f t="shared" si="2"/>
        <v>1.4306412925691883</v>
      </c>
      <c r="T39" s="269">
        <v>328524</v>
      </c>
      <c r="U39" s="269"/>
      <c r="V39" s="269">
        <v>47</v>
      </c>
      <c r="W39" s="290">
        <v>1429</v>
      </c>
      <c r="X39" s="163"/>
      <c r="Y39" s="298"/>
      <c r="Z39" s="83">
        <v>119</v>
      </c>
      <c r="AA39" s="163">
        <v>67</v>
      </c>
      <c r="AB39" s="298">
        <v>2397</v>
      </c>
    </row>
    <row r="40" spans="1:26" ht="15.75">
      <c r="A40" s="360" t="s">
        <v>32</v>
      </c>
      <c r="B40" s="132" t="s">
        <v>208</v>
      </c>
      <c r="C40" s="49" t="s">
        <v>166</v>
      </c>
      <c r="D40" s="50" t="s">
        <v>167</v>
      </c>
      <c r="E40" s="208" t="s">
        <v>168</v>
      </c>
      <c r="F40" s="269">
        <v>10</v>
      </c>
      <c r="G40" s="269">
        <v>10</v>
      </c>
      <c r="H40" s="269">
        <v>1</v>
      </c>
      <c r="I40" s="269">
        <v>15</v>
      </c>
      <c r="J40" s="269">
        <v>510</v>
      </c>
      <c r="K40" s="269">
        <f t="shared" si="0"/>
        <v>0.13177279208098228</v>
      </c>
      <c r="L40" s="269">
        <v>1138323</v>
      </c>
      <c r="M40" s="269">
        <f>ROUND(F40*I40/G40,0)</f>
        <v>15</v>
      </c>
      <c r="N40" s="269"/>
      <c r="O40" s="269"/>
      <c r="P40" s="269"/>
      <c r="Q40" s="269"/>
      <c r="R40" s="269"/>
      <c r="S40" s="269"/>
      <c r="T40" s="269"/>
      <c r="U40" s="269"/>
      <c r="V40" s="269">
        <v>15</v>
      </c>
      <c r="W40" s="290">
        <v>510</v>
      </c>
      <c r="X40" s="163"/>
      <c r="Y40" s="163"/>
      <c r="Z40" s="51">
        <v>968</v>
      </c>
    </row>
    <row r="41" spans="1:26" ht="15.75">
      <c r="A41" s="360"/>
      <c r="B41" s="364" t="s">
        <v>5</v>
      </c>
      <c r="C41" s="364"/>
      <c r="D41" s="364"/>
      <c r="E41" s="364"/>
      <c r="F41" s="269"/>
      <c r="G41" s="269"/>
      <c r="H41" s="269"/>
      <c r="I41" s="269">
        <f>I40</f>
        <v>15</v>
      </c>
      <c r="J41" s="269">
        <f>J40</f>
        <v>510</v>
      </c>
      <c r="K41" s="269">
        <f t="shared" si="0"/>
        <v>0.13177279208098228</v>
      </c>
      <c r="L41" s="269">
        <v>1138323</v>
      </c>
      <c r="M41" s="269"/>
      <c r="N41" s="269"/>
      <c r="O41" s="269"/>
      <c r="P41" s="269"/>
      <c r="Q41" s="269"/>
      <c r="R41" s="269"/>
      <c r="S41" s="269"/>
      <c r="T41" s="269"/>
      <c r="U41" s="269"/>
      <c r="V41" s="269">
        <v>15</v>
      </c>
      <c r="W41" s="290">
        <v>510</v>
      </c>
      <c r="X41" s="163"/>
      <c r="Y41" s="163"/>
      <c r="Z41" s="60">
        <f>Z40+Z39+Z38+Z37+Z36</f>
        <v>2397</v>
      </c>
    </row>
    <row r="42" spans="1:26" ht="25.5">
      <c r="A42" s="360" t="s">
        <v>33</v>
      </c>
      <c r="B42" s="132" t="s">
        <v>209</v>
      </c>
      <c r="C42" s="49" t="s">
        <v>210</v>
      </c>
      <c r="D42" s="50" t="s">
        <v>211</v>
      </c>
      <c r="E42" s="208" t="s">
        <v>212</v>
      </c>
      <c r="F42" s="269">
        <v>334</v>
      </c>
      <c r="G42" s="269">
        <v>12.3</v>
      </c>
      <c r="H42" s="269">
        <v>1</v>
      </c>
      <c r="I42" s="269">
        <v>15</v>
      </c>
      <c r="J42" s="269">
        <v>385</v>
      </c>
      <c r="K42" s="269">
        <f t="shared" si="0"/>
        <v>0.13177279208098228</v>
      </c>
      <c r="L42" s="269">
        <v>1138323</v>
      </c>
      <c r="M42" s="269">
        <f>ROUND(F42*I42/G42,0)</f>
        <v>407</v>
      </c>
      <c r="N42" s="269">
        <v>334</v>
      </c>
      <c r="O42" s="269">
        <v>12.3</v>
      </c>
      <c r="P42" s="269">
        <v>1</v>
      </c>
      <c r="Q42" s="269">
        <v>2</v>
      </c>
      <c r="R42" s="269">
        <v>40</v>
      </c>
      <c r="S42" s="269"/>
      <c r="T42" s="269"/>
      <c r="U42" s="269">
        <f>ROUND(Q42*N42/O42,)</f>
        <v>54</v>
      </c>
      <c r="V42" s="269">
        <v>17</v>
      </c>
      <c r="W42" s="290">
        <v>425</v>
      </c>
      <c r="X42" s="163"/>
      <c r="Y42" s="163"/>
      <c r="Z42" s="51">
        <v>510</v>
      </c>
    </row>
    <row r="43" spans="1:28" ht="15.75">
      <c r="A43" s="360"/>
      <c r="B43" s="364" t="s">
        <v>5</v>
      </c>
      <c r="C43" s="364"/>
      <c r="D43" s="364"/>
      <c r="E43" s="364"/>
      <c r="F43" s="269"/>
      <c r="G43" s="269"/>
      <c r="H43" s="269"/>
      <c r="I43" s="269">
        <f>I42</f>
        <v>15</v>
      </c>
      <c r="J43" s="269">
        <f>J42</f>
        <v>385</v>
      </c>
      <c r="K43" s="269">
        <f t="shared" si="0"/>
        <v>0.13177279208098228</v>
      </c>
      <c r="L43" s="269">
        <v>1138323</v>
      </c>
      <c r="M43" s="269"/>
      <c r="N43" s="269"/>
      <c r="O43" s="269"/>
      <c r="P43" s="269"/>
      <c r="Q43" s="269">
        <f>Q42</f>
        <v>2</v>
      </c>
      <c r="R43" s="269">
        <f>R42</f>
        <v>40</v>
      </c>
      <c r="S43" s="269"/>
      <c r="T43" s="269"/>
      <c r="U43" s="269"/>
      <c r="V43" s="269">
        <v>17</v>
      </c>
      <c r="W43" s="290">
        <v>425</v>
      </c>
      <c r="X43" s="163"/>
      <c r="Y43" s="298"/>
      <c r="Z43" s="60">
        <f>Z42</f>
        <v>510</v>
      </c>
      <c r="AA43">
        <v>32</v>
      </c>
      <c r="AB43">
        <v>1240</v>
      </c>
    </row>
    <row r="44" spans="1:26" ht="15.75">
      <c r="A44" s="360" t="s">
        <v>34</v>
      </c>
      <c r="B44" s="368" t="s">
        <v>213</v>
      </c>
      <c r="C44" s="49" t="s">
        <v>3</v>
      </c>
      <c r="D44" s="50" t="s">
        <v>162</v>
      </c>
      <c r="E44" s="208" t="s">
        <v>163</v>
      </c>
      <c r="F44" s="269">
        <v>336</v>
      </c>
      <c r="G44" s="269">
        <v>12.1</v>
      </c>
      <c r="H44" s="269">
        <v>1</v>
      </c>
      <c r="I44" s="269">
        <v>17</v>
      </c>
      <c r="J44" s="269">
        <v>460</v>
      </c>
      <c r="K44" s="269">
        <f t="shared" si="0"/>
        <v>19.05829596412556</v>
      </c>
      <c r="L44" s="269">
        <v>8920</v>
      </c>
      <c r="M44" s="269">
        <f>ROUND(F44*I44/G44,0)</f>
        <v>472</v>
      </c>
      <c r="N44" s="269"/>
      <c r="O44" s="269"/>
      <c r="P44" s="269"/>
      <c r="Q44" s="269"/>
      <c r="R44" s="269"/>
      <c r="S44" s="269"/>
      <c r="T44" s="269"/>
      <c r="U44" s="269"/>
      <c r="V44" s="269">
        <v>17</v>
      </c>
      <c r="W44" s="290">
        <v>460</v>
      </c>
      <c r="X44" s="163"/>
      <c r="Y44" s="163"/>
      <c r="Z44" s="51">
        <v>1240</v>
      </c>
    </row>
    <row r="45" spans="1:26" ht="15.75">
      <c r="A45" s="360"/>
      <c r="B45" s="369"/>
      <c r="C45" s="49" t="s">
        <v>166</v>
      </c>
      <c r="D45" s="50" t="s">
        <v>167</v>
      </c>
      <c r="E45" s="208" t="s">
        <v>168</v>
      </c>
      <c r="F45" s="269">
        <v>340</v>
      </c>
      <c r="G45" s="269">
        <v>10.1</v>
      </c>
      <c r="H45" s="269">
        <v>1</v>
      </c>
      <c r="I45" s="269">
        <v>18</v>
      </c>
      <c r="J45" s="269">
        <v>615</v>
      </c>
      <c r="K45" s="269">
        <f t="shared" si="0"/>
        <v>20.17937219730942</v>
      </c>
      <c r="L45" s="269">
        <v>8920</v>
      </c>
      <c r="M45" s="269">
        <f>ROUND(F45*I45/G45,0)</f>
        <v>606</v>
      </c>
      <c r="N45" s="269"/>
      <c r="O45" s="269"/>
      <c r="P45" s="269"/>
      <c r="Q45" s="269"/>
      <c r="R45" s="269"/>
      <c r="S45" s="269"/>
      <c r="T45" s="269"/>
      <c r="U45" s="269"/>
      <c r="V45" s="269">
        <v>18</v>
      </c>
      <c r="W45" s="290">
        <v>615</v>
      </c>
      <c r="X45" s="163"/>
      <c r="Y45" s="163"/>
      <c r="Z45" s="60">
        <f>Z44</f>
        <v>1240</v>
      </c>
    </row>
    <row r="46" spans="1:26" ht="15.75">
      <c r="A46" s="360"/>
      <c r="B46" s="364" t="s">
        <v>5</v>
      </c>
      <c r="C46" s="364"/>
      <c r="D46" s="364"/>
      <c r="E46" s="364"/>
      <c r="F46" s="269"/>
      <c r="G46" s="269"/>
      <c r="H46" s="269"/>
      <c r="I46" s="269">
        <f aca="true" t="shared" si="6" ref="I46:R46">I45+I44</f>
        <v>35</v>
      </c>
      <c r="J46" s="269">
        <f t="shared" si="6"/>
        <v>1075</v>
      </c>
      <c r="K46" s="269">
        <f t="shared" si="0"/>
        <v>39.237668161434975</v>
      </c>
      <c r="L46" s="269">
        <v>8920</v>
      </c>
      <c r="M46" s="269"/>
      <c r="N46" s="269">
        <f t="shared" si="6"/>
        <v>0</v>
      </c>
      <c r="O46" s="269">
        <f t="shared" si="6"/>
        <v>0</v>
      </c>
      <c r="P46" s="269">
        <f t="shared" si="6"/>
        <v>0</v>
      </c>
      <c r="Q46" s="269">
        <f t="shared" si="6"/>
        <v>0</v>
      </c>
      <c r="R46" s="269">
        <f t="shared" si="6"/>
        <v>0</v>
      </c>
      <c r="S46" s="269"/>
      <c r="T46" s="269"/>
      <c r="U46" s="269"/>
      <c r="V46" s="269">
        <v>35</v>
      </c>
      <c r="W46" s="290">
        <v>1075</v>
      </c>
      <c r="X46" s="163"/>
      <c r="Y46" s="163"/>
      <c r="Z46" s="51">
        <v>460</v>
      </c>
    </row>
    <row r="47" spans="1:26" ht="15.75">
      <c r="A47" s="360" t="s">
        <v>1</v>
      </c>
      <c r="B47" s="365" t="s">
        <v>214</v>
      </c>
      <c r="C47" s="49" t="s">
        <v>3</v>
      </c>
      <c r="D47" s="50" t="s">
        <v>162</v>
      </c>
      <c r="E47" s="208" t="s">
        <v>163</v>
      </c>
      <c r="F47" s="269">
        <v>224</v>
      </c>
      <c r="G47" s="269">
        <v>12.1</v>
      </c>
      <c r="H47" s="269">
        <v>1</v>
      </c>
      <c r="I47" s="269">
        <v>10</v>
      </c>
      <c r="J47" s="269">
        <v>278</v>
      </c>
      <c r="K47" s="269">
        <f t="shared" si="0"/>
        <v>2.960156296252442</v>
      </c>
      <c r="L47" s="269">
        <v>33782</v>
      </c>
      <c r="M47" s="269">
        <f>ROUND(F47*I47/G47,0)</f>
        <v>185</v>
      </c>
      <c r="N47" s="269">
        <v>0</v>
      </c>
      <c r="O47" s="269">
        <v>0</v>
      </c>
      <c r="P47" s="269">
        <v>0</v>
      </c>
      <c r="Q47" s="269">
        <v>0</v>
      </c>
      <c r="R47" s="269">
        <v>0</v>
      </c>
      <c r="S47" s="269"/>
      <c r="T47" s="269"/>
      <c r="U47" s="269"/>
      <c r="V47" s="269">
        <v>10</v>
      </c>
      <c r="W47" s="290">
        <v>278</v>
      </c>
      <c r="X47" s="163"/>
      <c r="Y47" s="163"/>
      <c r="Z47" s="51">
        <v>615</v>
      </c>
    </row>
    <row r="48" spans="1:26" ht="15.75">
      <c r="A48" s="360"/>
      <c r="B48" s="362"/>
      <c r="C48" s="49" t="s">
        <v>166</v>
      </c>
      <c r="D48" s="50" t="s">
        <v>167</v>
      </c>
      <c r="E48" s="208" t="s">
        <v>168</v>
      </c>
      <c r="F48" s="269">
        <v>172</v>
      </c>
      <c r="G48" s="269">
        <v>10.1</v>
      </c>
      <c r="H48" s="269">
        <v>1</v>
      </c>
      <c r="I48" s="269">
        <v>10</v>
      </c>
      <c r="J48" s="269">
        <v>300</v>
      </c>
      <c r="K48" s="269">
        <f t="shared" si="0"/>
        <v>2.960156296252442</v>
      </c>
      <c r="L48" s="269">
        <v>33782</v>
      </c>
      <c r="M48" s="269">
        <f>ROUND(F48*I48/G48,0)</f>
        <v>170</v>
      </c>
      <c r="N48" s="269">
        <v>0</v>
      </c>
      <c r="O48" s="269">
        <v>0</v>
      </c>
      <c r="P48" s="269">
        <v>0</v>
      </c>
      <c r="Q48" s="269">
        <v>0</v>
      </c>
      <c r="R48" s="269">
        <v>0</v>
      </c>
      <c r="S48" s="269"/>
      <c r="T48" s="269"/>
      <c r="U48" s="269"/>
      <c r="V48" s="269">
        <v>10</v>
      </c>
      <c r="W48" s="290">
        <v>300</v>
      </c>
      <c r="X48" s="163"/>
      <c r="Y48" s="163"/>
      <c r="Z48" s="60">
        <f>Z47+Z46</f>
        <v>1075</v>
      </c>
    </row>
    <row r="49" spans="1:26" ht="25.5">
      <c r="A49" s="360"/>
      <c r="B49" s="362"/>
      <c r="C49" s="371" t="s">
        <v>187</v>
      </c>
      <c r="D49" s="373" t="s">
        <v>188</v>
      </c>
      <c r="E49" s="208" t="s">
        <v>215</v>
      </c>
      <c r="F49" s="269">
        <v>210</v>
      </c>
      <c r="G49" s="269">
        <v>5.6</v>
      </c>
      <c r="H49" s="269">
        <v>1</v>
      </c>
      <c r="I49" s="269">
        <v>5</v>
      </c>
      <c r="J49" s="269">
        <v>390</v>
      </c>
      <c r="K49" s="269">
        <f t="shared" si="0"/>
        <v>1.480078148126221</v>
      </c>
      <c r="L49" s="269">
        <v>33782</v>
      </c>
      <c r="M49" s="269">
        <f>ROUND(F49*I49/G49,0)</f>
        <v>188</v>
      </c>
      <c r="N49" s="269">
        <v>0</v>
      </c>
      <c r="O49" s="269">
        <v>0</v>
      </c>
      <c r="P49" s="269">
        <v>0</v>
      </c>
      <c r="Q49" s="269">
        <v>0</v>
      </c>
      <c r="R49" s="269">
        <v>0</v>
      </c>
      <c r="S49" s="269"/>
      <c r="T49" s="269"/>
      <c r="U49" s="269"/>
      <c r="V49" s="269">
        <v>5</v>
      </c>
      <c r="W49" s="290">
        <v>390</v>
      </c>
      <c r="X49" s="163"/>
      <c r="Y49" s="163"/>
      <c r="Z49" s="51">
        <v>278</v>
      </c>
    </row>
    <row r="50" spans="1:26" ht="51">
      <c r="A50" s="360"/>
      <c r="B50" s="362"/>
      <c r="C50" s="372"/>
      <c r="D50" s="374"/>
      <c r="E50" s="208" t="s">
        <v>189</v>
      </c>
      <c r="F50" s="269">
        <v>210</v>
      </c>
      <c r="G50" s="269">
        <v>5.6</v>
      </c>
      <c r="H50" s="269">
        <v>1</v>
      </c>
      <c r="I50" s="269">
        <v>10</v>
      </c>
      <c r="J50" s="269">
        <v>262</v>
      </c>
      <c r="K50" s="269">
        <f t="shared" si="0"/>
        <v>2.960156296252442</v>
      </c>
      <c r="L50" s="269">
        <v>33782</v>
      </c>
      <c r="M50" s="269">
        <f>ROUND(F50*I50/G50,0)</f>
        <v>375</v>
      </c>
      <c r="N50" s="269">
        <v>0</v>
      </c>
      <c r="O50" s="269">
        <v>0</v>
      </c>
      <c r="P50" s="269">
        <v>0</v>
      </c>
      <c r="Q50" s="269">
        <v>0</v>
      </c>
      <c r="R50" s="269">
        <v>0</v>
      </c>
      <c r="S50" s="269"/>
      <c r="T50" s="269"/>
      <c r="U50" s="269"/>
      <c r="V50" s="269">
        <v>10</v>
      </c>
      <c r="W50" s="290">
        <v>262</v>
      </c>
      <c r="X50" s="163"/>
      <c r="Y50" s="163"/>
      <c r="Z50" s="51">
        <v>300</v>
      </c>
    </row>
    <row r="51" spans="1:26" ht="38.25">
      <c r="A51" s="360"/>
      <c r="B51" s="366"/>
      <c r="C51" s="49" t="s">
        <v>216</v>
      </c>
      <c r="D51" s="50" t="s">
        <v>217</v>
      </c>
      <c r="E51" s="208" t="s">
        <v>215</v>
      </c>
      <c r="F51" s="269"/>
      <c r="G51" s="269"/>
      <c r="H51" s="269"/>
      <c r="I51" s="269"/>
      <c r="J51" s="269"/>
      <c r="K51" s="269">
        <f t="shared" si="0"/>
        <v>0</v>
      </c>
      <c r="L51" s="269">
        <v>33782</v>
      </c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90"/>
      <c r="X51" s="163"/>
      <c r="Y51" s="163"/>
      <c r="Z51" s="51">
        <v>352</v>
      </c>
    </row>
    <row r="52" spans="1:26" ht="15.75">
      <c r="A52" s="360"/>
      <c r="B52" s="364" t="s">
        <v>5</v>
      </c>
      <c r="C52" s="364"/>
      <c r="D52" s="364"/>
      <c r="E52" s="364"/>
      <c r="F52" s="269"/>
      <c r="G52" s="269"/>
      <c r="H52" s="269"/>
      <c r="I52" s="269">
        <f aca="true" t="shared" si="7" ref="I52:R52">I51+I50+I49+I48+I47</f>
        <v>35</v>
      </c>
      <c r="J52" s="269">
        <f t="shared" si="7"/>
        <v>1230</v>
      </c>
      <c r="K52" s="269">
        <f t="shared" si="0"/>
        <v>10.360547036883547</v>
      </c>
      <c r="L52" s="269">
        <v>33782</v>
      </c>
      <c r="M52" s="269"/>
      <c r="N52" s="269">
        <f t="shared" si="7"/>
        <v>0</v>
      </c>
      <c r="O52" s="269">
        <f t="shared" si="7"/>
        <v>0</v>
      </c>
      <c r="P52" s="269">
        <f t="shared" si="7"/>
        <v>0</v>
      </c>
      <c r="Q52" s="269">
        <f t="shared" si="7"/>
        <v>0</v>
      </c>
      <c r="R52" s="269">
        <f t="shared" si="7"/>
        <v>0</v>
      </c>
      <c r="S52" s="269"/>
      <c r="T52" s="269"/>
      <c r="U52" s="269"/>
      <c r="V52" s="269">
        <v>35</v>
      </c>
      <c r="W52" s="290">
        <v>1230</v>
      </c>
      <c r="X52" s="163"/>
      <c r="Y52" s="163"/>
      <c r="Z52" s="51">
        <v>300</v>
      </c>
    </row>
    <row r="53" spans="1:26" ht="15.75">
      <c r="A53" s="360" t="s">
        <v>14</v>
      </c>
      <c r="B53" s="365" t="s">
        <v>218</v>
      </c>
      <c r="C53" s="49" t="s">
        <v>166</v>
      </c>
      <c r="D53" s="50" t="s">
        <v>167</v>
      </c>
      <c r="E53" s="214" t="s">
        <v>168</v>
      </c>
      <c r="F53" s="269">
        <v>340</v>
      </c>
      <c r="G53" s="269">
        <v>10.1</v>
      </c>
      <c r="H53" s="269">
        <v>1</v>
      </c>
      <c r="I53" s="269">
        <v>5</v>
      </c>
      <c r="J53" s="269">
        <v>158</v>
      </c>
      <c r="K53" s="269">
        <f t="shared" si="0"/>
        <v>0.912059247368709</v>
      </c>
      <c r="L53" s="269">
        <v>54821</v>
      </c>
      <c r="M53" s="269">
        <f>ROUND(F53*I53/G53,0)</f>
        <v>168</v>
      </c>
      <c r="N53" s="269"/>
      <c r="O53" s="269"/>
      <c r="P53" s="269"/>
      <c r="Q53" s="269"/>
      <c r="R53" s="269"/>
      <c r="S53" s="269"/>
      <c r="T53" s="269"/>
      <c r="U53" s="269"/>
      <c r="V53" s="269">
        <v>5</v>
      </c>
      <c r="W53" s="290">
        <v>158</v>
      </c>
      <c r="X53" s="163"/>
      <c r="Y53" s="163"/>
      <c r="Z53" s="51">
        <v>0</v>
      </c>
    </row>
    <row r="54" spans="1:26" ht="25.5">
      <c r="A54" s="360"/>
      <c r="B54" s="362"/>
      <c r="C54" s="49" t="s">
        <v>219</v>
      </c>
      <c r="D54" s="50" t="s">
        <v>220</v>
      </c>
      <c r="E54" s="215" t="s">
        <v>221</v>
      </c>
      <c r="F54" s="269">
        <v>329</v>
      </c>
      <c r="G54" s="269">
        <v>8.9</v>
      </c>
      <c r="H54" s="269">
        <v>1</v>
      </c>
      <c r="I54" s="269">
        <v>10</v>
      </c>
      <c r="J54" s="269">
        <v>313</v>
      </c>
      <c r="K54" s="269">
        <f t="shared" si="0"/>
        <v>1.824118494737418</v>
      </c>
      <c r="L54" s="269">
        <v>54821</v>
      </c>
      <c r="M54" s="269">
        <f>ROUND(F54*I54/G54,0)</f>
        <v>370</v>
      </c>
      <c r="N54" s="269"/>
      <c r="O54" s="269"/>
      <c r="P54" s="269"/>
      <c r="Q54" s="269"/>
      <c r="R54" s="269"/>
      <c r="S54" s="269"/>
      <c r="T54" s="269"/>
      <c r="U54" s="269"/>
      <c r="V54" s="269">
        <v>10</v>
      </c>
      <c r="W54" s="290">
        <v>313</v>
      </c>
      <c r="X54" s="163"/>
      <c r="Y54" s="163"/>
      <c r="Z54" s="60">
        <f>Z53+Z52+Z51+Z50+Z49</f>
        <v>1230</v>
      </c>
    </row>
    <row r="55" spans="1:26" ht="25.5">
      <c r="A55" s="360"/>
      <c r="B55" s="366"/>
      <c r="C55" s="102"/>
      <c r="D55" s="105" t="s">
        <v>101</v>
      </c>
      <c r="E55" s="216" t="s">
        <v>102</v>
      </c>
      <c r="F55" s="269">
        <v>337</v>
      </c>
      <c r="G55" s="269">
        <v>11.6</v>
      </c>
      <c r="H55" s="269">
        <v>1</v>
      </c>
      <c r="I55" s="269">
        <v>7</v>
      </c>
      <c r="J55" s="269">
        <v>250</v>
      </c>
      <c r="K55" s="269">
        <f t="shared" si="0"/>
        <v>1.2768829463161928</v>
      </c>
      <c r="L55" s="269">
        <v>54821</v>
      </c>
      <c r="M55" s="269">
        <f>ROUND(F55*I55/G55,0)</f>
        <v>203</v>
      </c>
      <c r="N55" s="269"/>
      <c r="O55" s="269"/>
      <c r="P55" s="269"/>
      <c r="Q55" s="269"/>
      <c r="R55" s="269"/>
      <c r="S55" s="269"/>
      <c r="T55" s="269"/>
      <c r="U55" s="269"/>
      <c r="V55" s="269">
        <v>7</v>
      </c>
      <c r="W55" s="290">
        <v>250</v>
      </c>
      <c r="X55" s="163"/>
      <c r="Y55" s="163"/>
      <c r="Z55" s="51">
        <v>158</v>
      </c>
    </row>
    <row r="56" spans="1:26" ht="15.75">
      <c r="A56" s="360"/>
      <c r="B56" s="364" t="s">
        <v>5</v>
      </c>
      <c r="C56" s="364"/>
      <c r="D56" s="364"/>
      <c r="E56" s="452"/>
      <c r="F56" s="269"/>
      <c r="G56" s="269"/>
      <c r="H56" s="269"/>
      <c r="I56" s="269">
        <f>I55+I54+I53</f>
        <v>22</v>
      </c>
      <c r="J56" s="269">
        <f>J55+J54+J53</f>
        <v>721</v>
      </c>
      <c r="K56" s="269">
        <f t="shared" si="0"/>
        <v>4.0130606884223194</v>
      </c>
      <c r="L56" s="269">
        <v>54821</v>
      </c>
      <c r="M56" s="269"/>
      <c r="N56" s="269"/>
      <c r="O56" s="269"/>
      <c r="P56" s="269"/>
      <c r="Q56" s="269">
        <f>Q55+Q54+Q53</f>
        <v>0</v>
      </c>
      <c r="R56" s="269">
        <f>R55+R54+R53</f>
        <v>0</v>
      </c>
      <c r="S56" s="269"/>
      <c r="T56" s="269">
        <v>0</v>
      </c>
      <c r="U56" s="269"/>
      <c r="V56" s="269">
        <v>22</v>
      </c>
      <c r="W56" s="290">
        <v>721</v>
      </c>
      <c r="X56" s="163"/>
      <c r="Y56" s="163"/>
      <c r="Z56" s="51">
        <v>313</v>
      </c>
    </row>
    <row r="57" spans="1:26" ht="15.75">
      <c r="A57" s="360" t="s">
        <v>2</v>
      </c>
      <c r="B57" s="396" t="s">
        <v>222</v>
      </c>
      <c r="C57" s="49" t="s">
        <v>166</v>
      </c>
      <c r="D57" s="50" t="s">
        <v>167</v>
      </c>
      <c r="E57" s="208" t="s">
        <v>168</v>
      </c>
      <c r="F57" s="269"/>
      <c r="G57" s="269"/>
      <c r="H57" s="269"/>
      <c r="I57" s="269"/>
      <c r="J57" s="269"/>
      <c r="K57" s="269">
        <f t="shared" si="0"/>
        <v>0</v>
      </c>
      <c r="L57" s="269">
        <v>28766</v>
      </c>
      <c r="M57" s="269"/>
      <c r="N57" s="269"/>
      <c r="O57" s="269"/>
      <c r="P57" s="269"/>
      <c r="Q57" s="269"/>
      <c r="R57" s="269"/>
      <c r="S57" s="269">
        <f t="shared" si="2"/>
        <v>0</v>
      </c>
      <c r="T57" s="269">
        <v>11996</v>
      </c>
      <c r="U57" s="269"/>
      <c r="V57" s="269"/>
      <c r="W57" s="290"/>
      <c r="X57" s="163"/>
      <c r="Y57" s="163"/>
      <c r="Z57" s="87">
        <v>250</v>
      </c>
    </row>
    <row r="58" spans="1:26" ht="25.5">
      <c r="A58" s="360"/>
      <c r="B58" s="397"/>
      <c r="C58" s="371" t="s">
        <v>187</v>
      </c>
      <c r="D58" s="373" t="s">
        <v>188</v>
      </c>
      <c r="E58" s="208" t="s">
        <v>215</v>
      </c>
      <c r="F58" s="269"/>
      <c r="G58" s="269"/>
      <c r="H58" s="269"/>
      <c r="I58" s="269"/>
      <c r="J58" s="269"/>
      <c r="K58" s="269">
        <f t="shared" si="0"/>
        <v>0</v>
      </c>
      <c r="L58" s="269">
        <v>28766</v>
      </c>
      <c r="M58" s="269"/>
      <c r="N58" s="269"/>
      <c r="O58" s="269"/>
      <c r="P58" s="269"/>
      <c r="Q58" s="269"/>
      <c r="R58" s="269"/>
      <c r="S58" s="269">
        <f t="shared" si="2"/>
        <v>0</v>
      </c>
      <c r="T58" s="269">
        <v>11996</v>
      </c>
      <c r="U58" s="269"/>
      <c r="V58" s="269"/>
      <c r="W58" s="290"/>
      <c r="X58" s="163"/>
      <c r="Y58" s="163"/>
      <c r="Z58" s="60">
        <f>Z57+Z56+Z55</f>
        <v>721</v>
      </c>
    </row>
    <row r="59" spans="1:26" ht="51">
      <c r="A59" s="360"/>
      <c r="B59" s="397"/>
      <c r="C59" s="372"/>
      <c r="D59" s="374"/>
      <c r="E59" s="208" t="s">
        <v>189</v>
      </c>
      <c r="F59" s="269"/>
      <c r="G59" s="269"/>
      <c r="H59" s="269"/>
      <c r="I59" s="269"/>
      <c r="J59" s="269"/>
      <c r="K59" s="269">
        <f t="shared" si="0"/>
        <v>0</v>
      </c>
      <c r="L59" s="269">
        <v>28766</v>
      </c>
      <c r="M59" s="269"/>
      <c r="N59" s="269"/>
      <c r="O59" s="269"/>
      <c r="P59" s="269"/>
      <c r="Q59" s="269"/>
      <c r="R59" s="269"/>
      <c r="S59" s="269">
        <f t="shared" si="2"/>
        <v>0</v>
      </c>
      <c r="T59" s="269">
        <v>11996</v>
      </c>
      <c r="U59" s="269"/>
      <c r="V59" s="269"/>
      <c r="W59" s="290"/>
      <c r="X59" s="163"/>
      <c r="Y59" s="163"/>
      <c r="Z59" s="51">
        <v>470</v>
      </c>
    </row>
    <row r="60" spans="1:26" ht="38.25">
      <c r="A60" s="360"/>
      <c r="B60" s="398"/>
      <c r="C60" s="49" t="s">
        <v>216</v>
      </c>
      <c r="D60" s="50" t="s">
        <v>217</v>
      </c>
      <c r="E60" s="208" t="s">
        <v>215</v>
      </c>
      <c r="F60" s="269"/>
      <c r="G60" s="269"/>
      <c r="H60" s="269"/>
      <c r="I60" s="269"/>
      <c r="J60" s="269"/>
      <c r="K60" s="269">
        <f t="shared" si="0"/>
        <v>0</v>
      </c>
      <c r="L60" s="269">
        <v>28766</v>
      </c>
      <c r="M60" s="269"/>
      <c r="N60" s="269"/>
      <c r="O60" s="269"/>
      <c r="P60" s="269"/>
      <c r="Q60" s="269"/>
      <c r="R60" s="269"/>
      <c r="S60" s="269">
        <f t="shared" si="2"/>
        <v>0</v>
      </c>
      <c r="T60" s="269">
        <v>11996</v>
      </c>
      <c r="U60" s="269"/>
      <c r="V60" s="269"/>
      <c r="W60" s="290"/>
      <c r="X60" s="163"/>
      <c r="Y60" s="163"/>
      <c r="Z60" s="51">
        <v>250</v>
      </c>
    </row>
    <row r="61" spans="1:26" ht="15.75">
      <c r="A61" s="360"/>
      <c r="B61" s="364" t="s">
        <v>5</v>
      </c>
      <c r="C61" s="364"/>
      <c r="D61" s="364"/>
      <c r="E61" s="364"/>
      <c r="F61" s="269"/>
      <c r="G61" s="269"/>
      <c r="H61" s="269"/>
      <c r="I61" s="269"/>
      <c r="J61" s="269"/>
      <c r="K61" s="269">
        <f t="shared" si="0"/>
        <v>0</v>
      </c>
      <c r="L61" s="269">
        <v>28766</v>
      </c>
      <c r="M61" s="269"/>
      <c r="N61" s="269"/>
      <c r="O61" s="269"/>
      <c r="P61" s="269"/>
      <c r="Q61" s="269"/>
      <c r="R61" s="269"/>
      <c r="S61" s="269">
        <f t="shared" si="2"/>
        <v>0</v>
      </c>
      <c r="T61" s="269">
        <v>11996</v>
      </c>
      <c r="U61" s="269"/>
      <c r="V61" s="269"/>
      <c r="W61" s="290"/>
      <c r="X61" s="163"/>
      <c r="Y61" s="163"/>
      <c r="Z61" s="51">
        <v>126</v>
      </c>
    </row>
    <row r="62" spans="1:26" ht="15.75">
      <c r="A62" s="360" t="s">
        <v>42</v>
      </c>
      <c r="B62" s="403" t="s">
        <v>223</v>
      </c>
      <c r="C62" s="49" t="s">
        <v>166</v>
      </c>
      <c r="D62" s="50" t="s">
        <v>167</v>
      </c>
      <c r="E62" s="208" t="s">
        <v>168</v>
      </c>
      <c r="F62" s="269"/>
      <c r="G62" s="269"/>
      <c r="H62" s="269"/>
      <c r="I62" s="269"/>
      <c r="J62" s="269"/>
      <c r="K62" s="269">
        <f t="shared" si="0"/>
        <v>0</v>
      </c>
      <c r="L62" s="269">
        <v>33042</v>
      </c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90"/>
      <c r="X62" s="163"/>
      <c r="Y62" s="163"/>
      <c r="Z62" s="51">
        <v>0</v>
      </c>
    </row>
    <row r="63" spans="1:26" ht="25.5">
      <c r="A63" s="360"/>
      <c r="B63" s="404"/>
      <c r="C63" s="371" t="s">
        <v>187</v>
      </c>
      <c r="D63" s="373" t="s">
        <v>188</v>
      </c>
      <c r="E63" s="208" t="s">
        <v>215</v>
      </c>
      <c r="F63" s="269"/>
      <c r="G63" s="269"/>
      <c r="H63" s="269"/>
      <c r="I63" s="269"/>
      <c r="J63" s="269"/>
      <c r="K63" s="269">
        <f t="shared" si="0"/>
        <v>0</v>
      </c>
      <c r="L63" s="269">
        <v>33042</v>
      </c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90"/>
      <c r="X63" s="163"/>
      <c r="Y63" s="163"/>
      <c r="Z63" s="60">
        <f>Z62+Z61+Z60+Z59</f>
        <v>846</v>
      </c>
    </row>
    <row r="64" spans="1:26" ht="51">
      <c r="A64" s="360"/>
      <c r="B64" s="405"/>
      <c r="C64" s="372"/>
      <c r="D64" s="374"/>
      <c r="E64" s="208" t="s">
        <v>189</v>
      </c>
      <c r="F64" s="269"/>
      <c r="G64" s="269"/>
      <c r="H64" s="269"/>
      <c r="I64" s="269"/>
      <c r="J64" s="269"/>
      <c r="K64" s="269">
        <f t="shared" si="0"/>
        <v>0</v>
      </c>
      <c r="L64" s="269">
        <v>33042</v>
      </c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90"/>
      <c r="X64" s="163"/>
      <c r="Y64" s="163"/>
      <c r="Z64" s="51">
        <v>808</v>
      </c>
    </row>
    <row r="65" spans="1:26" ht="15.75">
      <c r="A65" s="360"/>
      <c r="B65" s="451" t="s">
        <v>5</v>
      </c>
      <c r="C65" s="451"/>
      <c r="D65" s="451"/>
      <c r="E65" s="364"/>
      <c r="F65" s="269"/>
      <c r="G65" s="269"/>
      <c r="H65" s="269"/>
      <c r="I65" s="269"/>
      <c r="J65" s="269"/>
      <c r="K65" s="269">
        <f t="shared" si="0"/>
        <v>0</v>
      </c>
      <c r="L65" s="269">
        <v>33042</v>
      </c>
      <c r="M65" s="269"/>
      <c r="N65" s="269"/>
      <c r="O65" s="269"/>
      <c r="P65" s="269"/>
      <c r="Q65" s="269"/>
      <c r="R65" s="269"/>
      <c r="S65" s="269"/>
      <c r="T65" s="269">
        <v>0</v>
      </c>
      <c r="U65" s="269"/>
      <c r="V65" s="269"/>
      <c r="W65" s="290"/>
      <c r="X65" s="163"/>
      <c r="Y65" s="163"/>
      <c r="Z65" s="51">
        <v>353</v>
      </c>
    </row>
    <row r="66" spans="1:26" ht="25.5">
      <c r="A66" s="360" t="s">
        <v>224</v>
      </c>
      <c r="B66" s="453" t="s">
        <v>225</v>
      </c>
      <c r="C66" s="178" t="s">
        <v>14</v>
      </c>
      <c r="D66" s="204" t="s">
        <v>203</v>
      </c>
      <c r="E66" s="105" t="s">
        <v>204</v>
      </c>
      <c r="F66" s="269">
        <v>335</v>
      </c>
      <c r="G66" s="269">
        <v>10.8</v>
      </c>
      <c r="H66" s="269">
        <v>1</v>
      </c>
      <c r="I66" s="269">
        <v>40</v>
      </c>
      <c r="J66" s="269">
        <v>1295</v>
      </c>
      <c r="K66" s="269">
        <f t="shared" si="0"/>
        <v>5.0626502974307055</v>
      </c>
      <c r="L66" s="269">
        <v>79010</v>
      </c>
      <c r="M66" s="269">
        <f>ROUND(F66*I66/G66,0)</f>
        <v>1241</v>
      </c>
      <c r="N66" s="269"/>
      <c r="O66" s="269"/>
      <c r="P66" s="269"/>
      <c r="Q66" s="269"/>
      <c r="R66" s="269"/>
      <c r="S66" s="269">
        <f t="shared" si="2"/>
        <v>0</v>
      </c>
      <c r="T66" s="269">
        <v>11227</v>
      </c>
      <c r="U66" s="269"/>
      <c r="V66" s="269">
        <v>40</v>
      </c>
      <c r="W66" s="290">
        <v>1295</v>
      </c>
      <c r="X66" s="163"/>
      <c r="Y66" s="163"/>
      <c r="Z66" s="51">
        <v>35</v>
      </c>
    </row>
    <row r="67" spans="1:26" ht="15.75">
      <c r="A67" s="360"/>
      <c r="B67" s="453"/>
      <c r="C67" s="178" t="s">
        <v>3</v>
      </c>
      <c r="D67" s="204" t="s">
        <v>162</v>
      </c>
      <c r="E67" s="105" t="s">
        <v>163</v>
      </c>
      <c r="F67" s="269"/>
      <c r="G67" s="269"/>
      <c r="H67" s="269"/>
      <c r="I67" s="269"/>
      <c r="J67" s="269"/>
      <c r="K67" s="269">
        <f t="shared" si="0"/>
        <v>0</v>
      </c>
      <c r="L67" s="269">
        <v>79010</v>
      </c>
      <c r="M67" s="269"/>
      <c r="N67" s="269"/>
      <c r="O67" s="269"/>
      <c r="P67" s="269"/>
      <c r="Q67" s="269"/>
      <c r="R67" s="269"/>
      <c r="S67" s="269">
        <f t="shared" si="2"/>
        <v>0</v>
      </c>
      <c r="T67" s="269">
        <v>11227</v>
      </c>
      <c r="U67" s="269"/>
      <c r="V67" s="269"/>
      <c r="W67" s="290"/>
      <c r="X67" s="163"/>
      <c r="Y67" s="163"/>
      <c r="Z67" s="60">
        <f>Z66+Z65+Z64</f>
        <v>1196</v>
      </c>
    </row>
    <row r="68" spans="1:26" ht="15.75">
      <c r="A68" s="360"/>
      <c r="B68" s="453"/>
      <c r="C68" s="178" t="s">
        <v>4</v>
      </c>
      <c r="D68" s="204" t="s">
        <v>164</v>
      </c>
      <c r="E68" s="105" t="s">
        <v>165</v>
      </c>
      <c r="F68" s="269">
        <v>332</v>
      </c>
      <c r="G68" s="269">
        <v>11.5</v>
      </c>
      <c r="H68" s="269">
        <v>1</v>
      </c>
      <c r="I68" s="269">
        <v>10</v>
      </c>
      <c r="J68" s="269">
        <v>288</v>
      </c>
      <c r="K68" s="269">
        <f t="shared" si="0"/>
        <v>1.2656625743576764</v>
      </c>
      <c r="L68" s="269">
        <v>79010</v>
      </c>
      <c r="M68" s="269">
        <f>ROUND(F68*I68/G68,0)</f>
        <v>289</v>
      </c>
      <c r="N68" s="269"/>
      <c r="O68" s="269"/>
      <c r="P68" s="269"/>
      <c r="Q68" s="269"/>
      <c r="R68" s="269"/>
      <c r="S68" s="269">
        <f t="shared" si="2"/>
        <v>0</v>
      </c>
      <c r="T68" s="269">
        <v>11227</v>
      </c>
      <c r="U68" s="269"/>
      <c r="V68" s="269">
        <v>10</v>
      </c>
      <c r="W68" s="290">
        <v>288</v>
      </c>
      <c r="X68" s="163"/>
      <c r="Y68" s="163"/>
      <c r="Z68" s="51">
        <v>1252</v>
      </c>
    </row>
    <row r="69" spans="1:26" ht="15.75">
      <c r="A69" s="360"/>
      <c r="B69" s="453"/>
      <c r="C69" s="178"/>
      <c r="D69" s="204"/>
      <c r="E69" s="217" t="s">
        <v>37</v>
      </c>
      <c r="F69" s="269">
        <v>332</v>
      </c>
      <c r="G69" s="269">
        <v>11.5</v>
      </c>
      <c r="H69" s="269">
        <v>1</v>
      </c>
      <c r="I69" s="269">
        <v>10</v>
      </c>
      <c r="J69" s="269">
        <v>288</v>
      </c>
      <c r="K69" s="269">
        <f t="shared" si="0"/>
        <v>1.2656625743576764</v>
      </c>
      <c r="L69" s="269">
        <v>79010</v>
      </c>
      <c r="M69" s="269">
        <f>ROUND(F69*I69/G69,0)</f>
        <v>289</v>
      </c>
      <c r="N69" s="269"/>
      <c r="O69" s="269"/>
      <c r="P69" s="269"/>
      <c r="Q69" s="269"/>
      <c r="R69" s="269"/>
      <c r="S69" s="269">
        <f t="shared" si="2"/>
        <v>0</v>
      </c>
      <c r="T69" s="269">
        <v>11227</v>
      </c>
      <c r="U69" s="269"/>
      <c r="V69" s="269">
        <v>10</v>
      </c>
      <c r="W69" s="290">
        <v>288</v>
      </c>
      <c r="X69" s="163"/>
      <c r="Y69" s="163"/>
      <c r="Z69" s="51">
        <v>572</v>
      </c>
    </row>
    <row r="70" spans="1:26" ht="25.5">
      <c r="A70" s="360"/>
      <c r="B70" s="453"/>
      <c r="C70" s="178" t="s">
        <v>181</v>
      </c>
      <c r="D70" s="204" t="s">
        <v>182</v>
      </c>
      <c r="E70" s="105" t="s">
        <v>183</v>
      </c>
      <c r="F70" s="269">
        <v>338</v>
      </c>
      <c r="G70" s="269">
        <v>13.1</v>
      </c>
      <c r="H70" s="269">
        <v>1</v>
      </c>
      <c r="I70" s="269">
        <v>10</v>
      </c>
      <c r="J70" s="269">
        <v>440</v>
      </c>
      <c r="K70" s="269">
        <f t="shared" si="0"/>
        <v>1.2656625743576764</v>
      </c>
      <c r="L70" s="269">
        <v>79010</v>
      </c>
      <c r="M70" s="269">
        <f>ROUND(F70*I70/G70,0)</f>
        <v>258</v>
      </c>
      <c r="N70" s="269"/>
      <c r="O70" s="269"/>
      <c r="P70" s="269"/>
      <c r="Q70" s="269"/>
      <c r="R70" s="269"/>
      <c r="S70" s="269">
        <f t="shared" si="2"/>
        <v>0</v>
      </c>
      <c r="T70" s="269">
        <v>11227</v>
      </c>
      <c r="U70" s="269"/>
      <c r="V70" s="269">
        <v>10</v>
      </c>
      <c r="W70" s="290">
        <v>440</v>
      </c>
      <c r="X70" s="163"/>
      <c r="Y70" s="163"/>
      <c r="Z70" s="52">
        <v>24</v>
      </c>
    </row>
    <row r="71" spans="1:26" ht="15.75">
      <c r="A71" s="360"/>
      <c r="B71" s="453"/>
      <c r="C71" s="178" t="s">
        <v>166</v>
      </c>
      <c r="D71" s="204" t="s">
        <v>167</v>
      </c>
      <c r="E71" s="105" t="s">
        <v>168</v>
      </c>
      <c r="F71" s="269"/>
      <c r="G71" s="269"/>
      <c r="H71" s="269"/>
      <c r="I71" s="269"/>
      <c r="J71" s="269"/>
      <c r="K71" s="269">
        <f t="shared" si="0"/>
        <v>0</v>
      </c>
      <c r="L71" s="269">
        <v>79010</v>
      </c>
      <c r="M71" s="269"/>
      <c r="N71" s="269"/>
      <c r="O71" s="269"/>
      <c r="P71" s="269"/>
      <c r="Q71" s="269"/>
      <c r="R71" s="269"/>
      <c r="S71" s="269">
        <f t="shared" si="2"/>
        <v>0</v>
      </c>
      <c r="T71" s="269">
        <v>11227</v>
      </c>
      <c r="U71" s="269"/>
      <c r="V71" s="269"/>
      <c r="W71" s="290"/>
      <c r="X71" s="163"/>
      <c r="Y71" s="163"/>
      <c r="Z71" s="55">
        <v>24</v>
      </c>
    </row>
    <row r="72" spans="1:26" ht="15.75">
      <c r="A72" s="360"/>
      <c r="B72" s="453"/>
      <c r="C72" s="178" t="s">
        <v>144</v>
      </c>
      <c r="D72" s="204" t="s">
        <v>226</v>
      </c>
      <c r="E72" s="105" t="s">
        <v>227</v>
      </c>
      <c r="F72" s="269">
        <v>329</v>
      </c>
      <c r="G72" s="269">
        <v>8.9</v>
      </c>
      <c r="H72" s="269">
        <v>1</v>
      </c>
      <c r="I72" s="269">
        <v>10</v>
      </c>
      <c r="J72" s="269">
        <v>370</v>
      </c>
      <c r="K72" s="269">
        <f aca="true" t="shared" si="8" ref="K72:K135">I72/L72*10000</f>
        <v>1.2656625743576764</v>
      </c>
      <c r="L72" s="269">
        <v>79010</v>
      </c>
      <c r="M72" s="269">
        <f>ROUND(F72*I72/G72,0)</f>
        <v>370</v>
      </c>
      <c r="N72" s="269"/>
      <c r="O72" s="269"/>
      <c r="P72" s="269"/>
      <c r="Q72" s="269"/>
      <c r="R72" s="269"/>
      <c r="S72" s="269">
        <f aca="true" t="shared" si="9" ref="S72:S135">Q72/T72*10000</f>
        <v>0</v>
      </c>
      <c r="T72" s="269">
        <v>11227</v>
      </c>
      <c r="U72" s="269"/>
      <c r="V72" s="269">
        <v>10</v>
      </c>
      <c r="W72" s="290">
        <v>370</v>
      </c>
      <c r="X72" s="163"/>
      <c r="Y72" s="163"/>
      <c r="Z72" s="51">
        <v>260</v>
      </c>
    </row>
    <row r="73" spans="1:26" ht="25.5">
      <c r="A73" s="360"/>
      <c r="B73" s="453"/>
      <c r="C73" s="384" t="s">
        <v>219</v>
      </c>
      <c r="D73" s="385" t="s">
        <v>220</v>
      </c>
      <c r="E73" s="105" t="s">
        <v>228</v>
      </c>
      <c r="F73" s="269">
        <v>329</v>
      </c>
      <c r="G73" s="269">
        <v>8.9</v>
      </c>
      <c r="H73" s="269">
        <v>1</v>
      </c>
      <c r="I73" s="269">
        <v>16</v>
      </c>
      <c r="J73" s="269">
        <v>900</v>
      </c>
      <c r="K73" s="269">
        <f t="shared" si="8"/>
        <v>2.0250601189722817</v>
      </c>
      <c r="L73" s="269">
        <v>79010</v>
      </c>
      <c r="M73" s="269">
        <f>ROUND(F73*I73/G73,0)</f>
        <v>591</v>
      </c>
      <c r="N73" s="269"/>
      <c r="O73" s="269"/>
      <c r="P73" s="269"/>
      <c r="Q73" s="269"/>
      <c r="R73" s="269"/>
      <c r="S73" s="269">
        <f t="shared" si="9"/>
        <v>0</v>
      </c>
      <c r="T73" s="269">
        <v>11227</v>
      </c>
      <c r="U73" s="269"/>
      <c r="V73" s="269">
        <v>16</v>
      </c>
      <c r="W73" s="290">
        <v>900</v>
      </c>
      <c r="X73" s="163"/>
      <c r="Y73" s="163"/>
      <c r="Z73" s="51">
        <v>1359</v>
      </c>
    </row>
    <row r="74" spans="1:26" ht="25.5">
      <c r="A74" s="360"/>
      <c r="B74" s="453"/>
      <c r="C74" s="384"/>
      <c r="D74" s="385"/>
      <c r="E74" s="105" t="s">
        <v>221</v>
      </c>
      <c r="F74" s="269"/>
      <c r="G74" s="269"/>
      <c r="H74" s="269"/>
      <c r="I74" s="269"/>
      <c r="J74" s="269"/>
      <c r="K74" s="269">
        <f t="shared" si="8"/>
        <v>0</v>
      </c>
      <c r="L74" s="269">
        <v>79010</v>
      </c>
      <c r="M74" s="269"/>
      <c r="N74" s="269"/>
      <c r="O74" s="269"/>
      <c r="P74" s="269"/>
      <c r="Q74" s="269"/>
      <c r="R74" s="269"/>
      <c r="S74" s="269">
        <f t="shared" si="9"/>
        <v>0</v>
      </c>
      <c r="T74" s="269">
        <v>11227</v>
      </c>
      <c r="U74" s="269"/>
      <c r="V74" s="269"/>
      <c r="W74" s="290"/>
      <c r="X74" s="163"/>
      <c r="Y74" s="163"/>
      <c r="Z74" s="51">
        <v>370</v>
      </c>
    </row>
    <row r="75" spans="1:26" ht="76.5">
      <c r="A75" s="360"/>
      <c r="B75" s="453"/>
      <c r="C75" s="178" t="s">
        <v>187</v>
      </c>
      <c r="D75" s="204" t="s">
        <v>188</v>
      </c>
      <c r="E75" s="105" t="s">
        <v>215</v>
      </c>
      <c r="F75" s="269">
        <v>318</v>
      </c>
      <c r="G75" s="269">
        <v>6.3</v>
      </c>
      <c r="H75" s="269">
        <v>1</v>
      </c>
      <c r="I75" s="269">
        <v>30</v>
      </c>
      <c r="J75" s="269">
        <v>1514</v>
      </c>
      <c r="K75" s="269">
        <f t="shared" si="8"/>
        <v>3.796987723073029</v>
      </c>
      <c r="L75" s="269">
        <v>79010</v>
      </c>
      <c r="M75" s="269">
        <f>ROUND(F75*I75/G75,0)</f>
        <v>1514</v>
      </c>
      <c r="N75" s="269"/>
      <c r="O75" s="269"/>
      <c r="P75" s="269"/>
      <c r="Q75" s="269"/>
      <c r="R75" s="269"/>
      <c r="S75" s="269">
        <f t="shared" si="9"/>
        <v>0</v>
      </c>
      <c r="T75" s="269">
        <v>11227</v>
      </c>
      <c r="U75" s="269"/>
      <c r="V75" s="269">
        <v>30</v>
      </c>
      <c r="W75" s="290">
        <v>1514</v>
      </c>
      <c r="X75" s="163"/>
      <c r="Y75" s="163"/>
      <c r="Z75" s="51">
        <v>591</v>
      </c>
    </row>
    <row r="76" spans="1:26" ht="38.25">
      <c r="A76" s="360"/>
      <c r="B76" s="453"/>
      <c r="C76" s="178" t="s">
        <v>216</v>
      </c>
      <c r="D76" s="204" t="s">
        <v>217</v>
      </c>
      <c r="E76" s="105" t="s">
        <v>215</v>
      </c>
      <c r="F76" s="269"/>
      <c r="G76" s="269"/>
      <c r="H76" s="269"/>
      <c r="I76" s="269"/>
      <c r="J76" s="269"/>
      <c r="K76" s="269">
        <f t="shared" si="8"/>
        <v>0</v>
      </c>
      <c r="L76" s="269">
        <v>79010</v>
      </c>
      <c r="M76" s="269"/>
      <c r="N76" s="269"/>
      <c r="O76" s="269"/>
      <c r="P76" s="269"/>
      <c r="Q76" s="269"/>
      <c r="R76" s="269"/>
      <c r="S76" s="269">
        <f t="shared" si="9"/>
        <v>0</v>
      </c>
      <c r="T76" s="269">
        <v>11227</v>
      </c>
      <c r="U76" s="269"/>
      <c r="V76" s="269"/>
      <c r="W76" s="290"/>
      <c r="X76" s="163"/>
      <c r="Y76" s="163"/>
      <c r="Z76" s="71">
        <v>0</v>
      </c>
    </row>
    <row r="77" spans="1:28" ht="15.75">
      <c r="A77" s="360"/>
      <c r="B77" s="452" t="s">
        <v>5</v>
      </c>
      <c r="C77" s="452"/>
      <c r="D77" s="452"/>
      <c r="E77" s="364"/>
      <c r="F77" s="269"/>
      <c r="G77" s="269"/>
      <c r="H77" s="269"/>
      <c r="I77" s="269">
        <f aca="true" t="shared" si="10" ref="I77:R77">SUM(I66:I76)-I69</f>
        <v>116</v>
      </c>
      <c r="J77" s="269">
        <f t="shared" si="10"/>
        <v>4807</v>
      </c>
      <c r="K77" s="269">
        <f t="shared" si="8"/>
        <v>14.681685862549044</v>
      </c>
      <c r="L77" s="269">
        <v>79010</v>
      </c>
      <c r="M77" s="269"/>
      <c r="N77" s="269">
        <f t="shared" si="10"/>
        <v>0</v>
      </c>
      <c r="O77" s="269">
        <f t="shared" si="10"/>
        <v>0</v>
      </c>
      <c r="P77" s="269">
        <f t="shared" si="10"/>
        <v>0</v>
      </c>
      <c r="Q77" s="269">
        <f t="shared" si="10"/>
        <v>0</v>
      </c>
      <c r="R77" s="269">
        <f t="shared" si="10"/>
        <v>0</v>
      </c>
      <c r="S77" s="269">
        <f t="shared" si="9"/>
        <v>0</v>
      </c>
      <c r="T77" s="269">
        <v>11227</v>
      </c>
      <c r="U77" s="269"/>
      <c r="V77" s="269">
        <v>116</v>
      </c>
      <c r="W77" s="290">
        <v>4807</v>
      </c>
      <c r="X77" s="163"/>
      <c r="Y77" s="298"/>
      <c r="Z77" s="51">
        <v>1514</v>
      </c>
      <c r="AA77">
        <v>176</v>
      </c>
      <c r="AB77">
        <v>6947</v>
      </c>
    </row>
    <row r="78" spans="1:26" ht="15.75">
      <c r="A78" s="360" t="s">
        <v>43</v>
      </c>
      <c r="B78" s="365" t="s">
        <v>229</v>
      </c>
      <c r="C78" s="49" t="s">
        <v>3</v>
      </c>
      <c r="D78" s="50" t="s">
        <v>162</v>
      </c>
      <c r="E78" s="208" t="s">
        <v>163</v>
      </c>
      <c r="F78" s="269">
        <v>336</v>
      </c>
      <c r="G78" s="269">
        <v>12.1</v>
      </c>
      <c r="H78" s="269">
        <v>1</v>
      </c>
      <c r="I78" s="269">
        <v>25</v>
      </c>
      <c r="J78" s="269">
        <v>694</v>
      </c>
      <c r="K78" s="269">
        <f t="shared" si="8"/>
        <v>5.159639238024478</v>
      </c>
      <c r="L78" s="269">
        <v>48453</v>
      </c>
      <c r="M78" s="269">
        <f>ROUND(F78*I78/G78,0)</f>
        <v>694</v>
      </c>
      <c r="N78" s="269"/>
      <c r="O78" s="269"/>
      <c r="P78" s="269"/>
      <c r="Q78" s="269"/>
      <c r="R78" s="269"/>
      <c r="S78" s="269">
        <f t="shared" si="9"/>
        <v>0</v>
      </c>
      <c r="T78" s="269">
        <v>15325</v>
      </c>
      <c r="U78" s="269"/>
      <c r="V78" s="269">
        <v>25</v>
      </c>
      <c r="W78" s="290">
        <v>694</v>
      </c>
      <c r="X78" s="163"/>
      <c r="Y78" s="163"/>
      <c r="Z78" s="51">
        <v>0</v>
      </c>
    </row>
    <row r="79" spans="1:26" ht="15.75">
      <c r="A79" s="360"/>
      <c r="B79" s="362"/>
      <c r="C79" s="49" t="s">
        <v>166</v>
      </c>
      <c r="D79" s="50" t="s">
        <v>167</v>
      </c>
      <c r="E79" s="208" t="s">
        <v>168</v>
      </c>
      <c r="F79" s="269">
        <v>340</v>
      </c>
      <c r="G79" s="269">
        <v>10.1</v>
      </c>
      <c r="H79" s="269">
        <v>1</v>
      </c>
      <c r="I79" s="269">
        <v>35</v>
      </c>
      <c r="J79" s="269">
        <v>1178</v>
      </c>
      <c r="K79" s="269">
        <f t="shared" si="8"/>
        <v>7.223494933234269</v>
      </c>
      <c r="L79" s="269">
        <v>48453</v>
      </c>
      <c r="M79" s="269">
        <f>ROUND(F79*I79/G79,0)</f>
        <v>1178</v>
      </c>
      <c r="N79" s="269"/>
      <c r="O79" s="269"/>
      <c r="P79" s="269"/>
      <c r="Q79" s="269"/>
      <c r="R79" s="269"/>
      <c r="S79" s="269">
        <f t="shared" si="9"/>
        <v>0</v>
      </c>
      <c r="T79" s="269">
        <v>15325</v>
      </c>
      <c r="U79" s="269"/>
      <c r="V79" s="269">
        <v>35</v>
      </c>
      <c r="W79" s="290">
        <v>1178</v>
      </c>
      <c r="X79" s="163"/>
      <c r="Y79" s="163"/>
      <c r="Z79" s="60">
        <f>Z78+Z77+Z76+Z75+Z74+Z73+Z72+Z70+Z69+Z68</f>
        <v>5942</v>
      </c>
    </row>
    <row r="80" spans="1:26" ht="38.25">
      <c r="A80" s="360"/>
      <c r="B80" s="366"/>
      <c r="C80" s="49" t="s">
        <v>230</v>
      </c>
      <c r="D80" s="50" t="s">
        <v>231</v>
      </c>
      <c r="E80" s="208" t="s">
        <v>232</v>
      </c>
      <c r="F80" s="269">
        <v>324</v>
      </c>
      <c r="G80" s="269">
        <v>7.6</v>
      </c>
      <c r="H80" s="269">
        <v>1</v>
      </c>
      <c r="I80" s="269">
        <v>16</v>
      </c>
      <c r="J80" s="269">
        <v>682</v>
      </c>
      <c r="K80" s="269">
        <f t="shared" si="8"/>
        <v>3.302169112335666</v>
      </c>
      <c r="L80" s="269">
        <v>48453</v>
      </c>
      <c r="M80" s="269">
        <f>ROUND(F80*I80/G80,0)</f>
        <v>682</v>
      </c>
      <c r="N80" s="269"/>
      <c r="O80" s="269"/>
      <c r="P80" s="269"/>
      <c r="Q80" s="269"/>
      <c r="R80" s="269"/>
      <c r="S80" s="269">
        <f t="shared" si="9"/>
        <v>0</v>
      </c>
      <c r="T80" s="269">
        <v>15325</v>
      </c>
      <c r="U80" s="269"/>
      <c r="V80" s="269">
        <v>16</v>
      </c>
      <c r="W80" s="290">
        <v>682</v>
      </c>
      <c r="X80" s="163"/>
      <c r="Y80" s="163"/>
      <c r="Z80" s="51">
        <v>833</v>
      </c>
    </row>
    <row r="81" spans="1:26" ht="15.75">
      <c r="A81" s="360"/>
      <c r="B81" s="364" t="s">
        <v>5</v>
      </c>
      <c r="C81" s="364"/>
      <c r="D81" s="364"/>
      <c r="E81" s="364"/>
      <c r="F81" s="269"/>
      <c r="G81" s="269"/>
      <c r="H81" s="269"/>
      <c r="I81" s="269">
        <f>I80+I79+I78</f>
        <v>76</v>
      </c>
      <c r="J81" s="269">
        <f>J80+J79+J78</f>
        <v>2554</v>
      </c>
      <c r="K81" s="269">
        <f t="shared" si="8"/>
        <v>15.68530328359441</v>
      </c>
      <c r="L81" s="269">
        <v>48453</v>
      </c>
      <c r="M81" s="269"/>
      <c r="N81" s="269"/>
      <c r="O81" s="269"/>
      <c r="P81" s="269"/>
      <c r="Q81" s="269">
        <f>Q80+Q79+Q78</f>
        <v>0</v>
      </c>
      <c r="R81" s="269">
        <f>R80+R79+R78</f>
        <v>0</v>
      </c>
      <c r="S81" s="269">
        <f t="shared" si="9"/>
        <v>0</v>
      </c>
      <c r="T81" s="269">
        <v>15325</v>
      </c>
      <c r="U81" s="269"/>
      <c r="V81" s="269">
        <v>76</v>
      </c>
      <c r="W81" s="290">
        <v>2554</v>
      </c>
      <c r="X81" s="163"/>
      <c r="Y81" s="163"/>
      <c r="Z81" s="51">
        <v>1010</v>
      </c>
    </row>
    <row r="82" spans="1:26" ht="25.5">
      <c r="A82" s="360" t="s">
        <v>210</v>
      </c>
      <c r="B82" s="365" t="s">
        <v>233</v>
      </c>
      <c r="C82" s="49" t="s">
        <v>14</v>
      </c>
      <c r="D82" s="50" t="s">
        <v>203</v>
      </c>
      <c r="E82" s="208" t="s">
        <v>204</v>
      </c>
      <c r="F82" s="269">
        <v>10.8</v>
      </c>
      <c r="G82" s="269">
        <v>335</v>
      </c>
      <c r="H82" s="269">
        <v>1</v>
      </c>
      <c r="I82" s="269">
        <v>20</v>
      </c>
      <c r="J82" s="269">
        <v>640</v>
      </c>
      <c r="K82" s="269">
        <f t="shared" si="8"/>
        <v>8.684701897607365</v>
      </c>
      <c r="L82" s="269">
        <v>23029</v>
      </c>
      <c r="M82" s="269">
        <f aca="true" t="shared" si="11" ref="M82:M87">ROUND(F82*I82/G82,0)</f>
        <v>1</v>
      </c>
      <c r="N82" s="269"/>
      <c r="O82" s="269"/>
      <c r="P82" s="269"/>
      <c r="Q82" s="269"/>
      <c r="R82" s="269"/>
      <c r="S82" s="269">
        <f t="shared" si="9"/>
        <v>0</v>
      </c>
      <c r="T82" s="269">
        <v>6844</v>
      </c>
      <c r="U82" s="269"/>
      <c r="V82" s="269">
        <v>20</v>
      </c>
      <c r="W82" s="290">
        <v>640</v>
      </c>
      <c r="X82" s="163"/>
      <c r="Y82" s="163"/>
      <c r="Z82" s="51">
        <v>682</v>
      </c>
    </row>
    <row r="83" spans="1:26" ht="15.75">
      <c r="A83" s="360"/>
      <c r="B83" s="362"/>
      <c r="C83" s="49" t="s">
        <v>3</v>
      </c>
      <c r="D83" s="50" t="s">
        <v>162</v>
      </c>
      <c r="E83" s="208" t="s">
        <v>163</v>
      </c>
      <c r="F83" s="269">
        <v>12.1</v>
      </c>
      <c r="G83" s="269">
        <v>336</v>
      </c>
      <c r="H83" s="269">
        <v>1</v>
      </c>
      <c r="I83" s="269">
        <v>10</v>
      </c>
      <c r="J83" s="269">
        <v>280</v>
      </c>
      <c r="K83" s="269">
        <f t="shared" si="8"/>
        <v>4.342350948803682</v>
      </c>
      <c r="L83" s="269">
        <v>23029</v>
      </c>
      <c r="M83" s="269">
        <f t="shared" si="11"/>
        <v>0</v>
      </c>
      <c r="N83" s="269"/>
      <c r="O83" s="269"/>
      <c r="P83" s="269"/>
      <c r="Q83" s="269"/>
      <c r="R83" s="269"/>
      <c r="S83" s="269">
        <f t="shared" si="9"/>
        <v>0</v>
      </c>
      <c r="T83" s="269">
        <v>6844</v>
      </c>
      <c r="U83" s="269"/>
      <c r="V83" s="269">
        <v>10</v>
      </c>
      <c r="W83" s="290">
        <v>280</v>
      </c>
      <c r="X83" s="163"/>
      <c r="Y83" s="163"/>
      <c r="Z83" s="60">
        <f>Z82+Z81+Z80</f>
        <v>2525</v>
      </c>
    </row>
    <row r="84" spans="1:26" ht="25.5">
      <c r="A84" s="360"/>
      <c r="B84" s="362"/>
      <c r="C84" s="49" t="s">
        <v>234</v>
      </c>
      <c r="D84" s="50" t="s">
        <v>235</v>
      </c>
      <c r="E84" s="208" t="s">
        <v>236</v>
      </c>
      <c r="F84" s="269">
        <v>11.3</v>
      </c>
      <c r="G84" s="269">
        <v>335</v>
      </c>
      <c r="H84" s="269">
        <v>1</v>
      </c>
      <c r="I84" s="269">
        <v>1</v>
      </c>
      <c r="J84" s="269">
        <v>30</v>
      </c>
      <c r="K84" s="269">
        <f t="shared" si="8"/>
        <v>0.4342350948803682</v>
      </c>
      <c r="L84" s="269">
        <v>23029</v>
      </c>
      <c r="M84" s="269">
        <f t="shared" si="11"/>
        <v>0</v>
      </c>
      <c r="N84" s="269"/>
      <c r="O84" s="269"/>
      <c r="P84" s="269"/>
      <c r="Q84" s="269"/>
      <c r="R84" s="269"/>
      <c r="S84" s="269">
        <f t="shared" si="9"/>
        <v>0</v>
      </c>
      <c r="T84" s="269">
        <v>6844</v>
      </c>
      <c r="U84" s="269"/>
      <c r="V84" s="269">
        <v>1</v>
      </c>
      <c r="W84" s="290">
        <v>30</v>
      </c>
      <c r="X84" s="163"/>
      <c r="Y84" s="163"/>
      <c r="Z84" s="51">
        <v>625</v>
      </c>
    </row>
    <row r="85" spans="1:26" ht="15.75">
      <c r="A85" s="360"/>
      <c r="B85" s="362"/>
      <c r="C85" s="49" t="s">
        <v>166</v>
      </c>
      <c r="D85" s="50" t="s">
        <v>167</v>
      </c>
      <c r="E85" s="208" t="s">
        <v>168</v>
      </c>
      <c r="F85" s="269">
        <v>10.1</v>
      </c>
      <c r="G85" s="269">
        <v>340</v>
      </c>
      <c r="H85" s="269">
        <v>1</v>
      </c>
      <c r="I85" s="269">
        <v>10</v>
      </c>
      <c r="J85" s="269">
        <v>300</v>
      </c>
      <c r="K85" s="269">
        <f t="shared" si="8"/>
        <v>4.342350948803682</v>
      </c>
      <c r="L85" s="269">
        <v>23029</v>
      </c>
      <c r="M85" s="269">
        <f t="shared" si="11"/>
        <v>0</v>
      </c>
      <c r="N85" s="269"/>
      <c r="O85" s="269"/>
      <c r="P85" s="269"/>
      <c r="Q85" s="269"/>
      <c r="R85" s="269"/>
      <c r="S85" s="269">
        <f t="shared" si="9"/>
        <v>0</v>
      </c>
      <c r="T85" s="269">
        <v>6844</v>
      </c>
      <c r="U85" s="269"/>
      <c r="V85" s="269">
        <v>10</v>
      </c>
      <c r="W85" s="290">
        <v>300</v>
      </c>
      <c r="X85" s="163"/>
      <c r="Y85" s="163"/>
      <c r="Z85" s="51">
        <v>275</v>
      </c>
    </row>
    <row r="86" spans="1:26" ht="25.5">
      <c r="A86" s="360"/>
      <c r="B86" s="362"/>
      <c r="C86" s="49" t="s">
        <v>219</v>
      </c>
      <c r="D86" s="50" t="s">
        <v>220</v>
      </c>
      <c r="E86" s="208" t="s">
        <v>221</v>
      </c>
      <c r="F86" s="269">
        <v>8.9</v>
      </c>
      <c r="G86" s="269">
        <v>329</v>
      </c>
      <c r="H86" s="269">
        <v>1</v>
      </c>
      <c r="I86" s="269">
        <v>5</v>
      </c>
      <c r="J86" s="269">
        <v>370</v>
      </c>
      <c r="K86" s="269">
        <f t="shared" si="8"/>
        <v>2.171175474401841</v>
      </c>
      <c r="L86" s="269">
        <v>23029</v>
      </c>
      <c r="M86" s="269">
        <f t="shared" si="11"/>
        <v>0</v>
      </c>
      <c r="N86" s="269"/>
      <c r="O86" s="269"/>
      <c r="P86" s="269"/>
      <c r="Q86" s="269"/>
      <c r="R86" s="269"/>
      <c r="S86" s="269">
        <f t="shared" si="9"/>
        <v>0</v>
      </c>
      <c r="T86" s="269">
        <v>6844</v>
      </c>
      <c r="U86" s="269"/>
      <c r="V86" s="269">
        <v>5</v>
      </c>
      <c r="W86" s="290">
        <v>370</v>
      </c>
      <c r="X86" s="163"/>
      <c r="Y86" s="163"/>
      <c r="Z86" s="51">
        <v>20</v>
      </c>
    </row>
    <row r="87" spans="1:26" ht="76.5" customHeight="1">
      <c r="A87" s="360"/>
      <c r="B87" s="362"/>
      <c r="C87" s="49" t="s">
        <v>187</v>
      </c>
      <c r="D87" s="50" t="s">
        <v>188</v>
      </c>
      <c r="E87" s="208" t="s">
        <v>215</v>
      </c>
      <c r="F87" s="269">
        <v>6.3</v>
      </c>
      <c r="G87" s="269">
        <v>318</v>
      </c>
      <c r="H87" s="269">
        <v>1</v>
      </c>
      <c r="I87" s="269">
        <v>5</v>
      </c>
      <c r="J87" s="269">
        <v>250</v>
      </c>
      <c r="K87" s="269">
        <f t="shared" si="8"/>
        <v>2.171175474401841</v>
      </c>
      <c r="L87" s="269">
        <v>23029</v>
      </c>
      <c r="M87" s="269">
        <f t="shared" si="11"/>
        <v>0</v>
      </c>
      <c r="N87" s="269"/>
      <c r="O87" s="269"/>
      <c r="P87" s="269"/>
      <c r="Q87" s="269"/>
      <c r="R87" s="269"/>
      <c r="S87" s="269">
        <f t="shared" si="9"/>
        <v>0</v>
      </c>
      <c r="T87" s="269">
        <v>6844</v>
      </c>
      <c r="U87" s="269"/>
      <c r="V87" s="269">
        <v>5</v>
      </c>
      <c r="W87" s="290">
        <v>250</v>
      </c>
      <c r="X87" s="163"/>
      <c r="Y87" s="163"/>
      <c r="Z87" s="51">
        <v>1250</v>
      </c>
    </row>
    <row r="88" spans="1:26" ht="42" customHeight="1">
      <c r="A88" s="360"/>
      <c r="B88" s="366"/>
      <c r="C88" s="49" t="s">
        <v>216</v>
      </c>
      <c r="D88" s="50" t="s">
        <v>217</v>
      </c>
      <c r="E88" s="208" t="s">
        <v>215</v>
      </c>
      <c r="F88" s="269"/>
      <c r="G88" s="269"/>
      <c r="H88" s="269"/>
      <c r="I88" s="269"/>
      <c r="J88" s="269"/>
      <c r="K88" s="269">
        <f t="shared" si="8"/>
        <v>0</v>
      </c>
      <c r="L88" s="269">
        <v>23029</v>
      </c>
      <c r="M88" s="269"/>
      <c r="N88" s="269"/>
      <c r="O88" s="269"/>
      <c r="P88" s="269"/>
      <c r="Q88" s="269"/>
      <c r="R88" s="269"/>
      <c r="S88" s="269">
        <f t="shared" si="9"/>
        <v>0</v>
      </c>
      <c r="T88" s="269">
        <v>6844</v>
      </c>
      <c r="U88" s="269"/>
      <c r="V88" s="269"/>
      <c r="W88" s="290"/>
      <c r="X88" s="163"/>
      <c r="Y88" s="163"/>
      <c r="Z88" s="51">
        <v>0</v>
      </c>
    </row>
    <row r="89" spans="1:28" ht="15.75">
      <c r="A89" s="360"/>
      <c r="B89" s="364" t="s">
        <v>5</v>
      </c>
      <c r="C89" s="364"/>
      <c r="D89" s="364"/>
      <c r="E89" s="364"/>
      <c r="F89" s="269"/>
      <c r="G89" s="269"/>
      <c r="H89" s="269"/>
      <c r="I89" s="269">
        <f>I88+I87+I86+I85+I84+I83+I82</f>
        <v>51</v>
      </c>
      <c r="J89" s="269">
        <f>J88+J87+J86+J85+J84+J83+J82</f>
        <v>1870</v>
      </c>
      <c r="K89" s="269">
        <f t="shared" si="8"/>
        <v>22.145989838898778</v>
      </c>
      <c r="L89" s="269">
        <v>23029</v>
      </c>
      <c r="M89" s="269"/>
      <c r="N89" s="269"/>
      <c r="O89" s="269"/>
      <c r="P89" s="269"/>
      <c r="Q89" s="269">
        <f>Q88+Q87+Q86+Q85+Q84+Q83+Q82</f>
        <v>0</v>
      </c>
      <c r="R89" s="269">
        <f>R88+R87+R86+R85+R84+R83+R82</f>
        <v>0</v>
      </c>
      <c r="S89" s="269">
        <f t="shared" si="9"/>
        <v>0</v>
      </c>
      <c r="T89" s="269">
        <v>6844</v>
      </c>
      <c r="U89" s="269"/>
      <c r="V89" s="269">
        <v>51</v>
      </c>
      <c r="W89" s="290">
        <v>1870</v>
      </c>
      <c r="X89" s="163"/>
      <c r="Y89" s="298"/>
      <c r="Z89" s="51">
        <v>200</v>
      </c>
      <c r="AA89">
        <v>81</v>
      </c>
      <c r="AB89">
        <v>2870</v>
      </c>
    </row>
    <row r="90" spans="1:26" ht="15.75">
      <c r="A90" s="360" t="s">
        <v>7</v>
      </c>
      <c r="B90" s="365" t="s">
        <v>237</v>
      </c>
      <c r="C90" s="49" t="s">
        <v>3</v>
      </c>
      <c r="D90" s="50" t="s">
        <v>162</v>
      </c>
      <c r="E90" s="208" t="s">
        <v>163</v>
      </c>
      <c r="F90" s="269"/>
      <c r="G90" s="269"/>
      <c r="H90" s="269"/>
      <c r="I90" s="269"/>
      <c r="J90" s="269"/>
      <c r="K90" s="269">
        <f t="shared" si="8"/>
        <v>0</v>
      </c>
      <c r="L90" s="269">
        <v>36216</v>
      </c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90"/>
      <c r="X90" s="163"/>
      <c r="Y90" s="163"/>
      <c r="Z90" s="51">
        <v>0</v>
      </c>
    </row>
    <row r="91" spans="1:26" ht="15.75">
      <c r="A91" s="360"/>
      <c r="B91" s="362"/>
      <c r="C91" s="49" t="s">
        <v>166</v>
      </c>
      <c r="D91" s="50" t="s">
        <v>167</v>
      </c>
      <c r="E91" s="208" t="s">
        <v>168</v>
      </c>
      <c r="F91" s="269"/>
      <c r="G91" s="269"/>
      <c r="H91" s="269"/>
      <c r="I91" s="269"/>
      <c r="J91" s="269"/>
      <c r="K91" s="269">
        <f t="shared" si="8"/>
        <v>0</v>
      </c>
      <c r="L91" s="269">
        <v>36216</v>
      </c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90"/>
      <c r="X91" s="163"/>
      <c r="Y91" s="163"/>
      <c r="Z91" s="60">
        <f>Z90+Z89+Z87+Z86+Z85+Z84</f>
        <v>2370</v>
      </c>
    </row>
    <row r="92" spans="1:26" ht="25.5">
      <c r="A92" s="360"/>
      <c r="B92" s="366"/>
      <c r="C92" s="49" t="s">
        <v>219</v>
      </c>
      <c r="D92" s="50" t="s">
        <v>220</v>
      </c>
      <c r="E92" s="208" t="s">
        <v>221</v>
      </c>
      <c r="F92" s="269"/>
      <c r="G92" s="269"/>
      <c r="H92" s="269"/>
      <c r="I92" s="269"/>
      <c r="J92" s="269"/>
      <c r="K92" s="269">
        <f t="shared" si="8"/>
        <v>0</v>
      </c>
      <c r="L92" s="269">
        <v>36216</v>
      </c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90"/>
      <c r="X92" s="163"/>
      <c r="Y92" s="163"/>
      <c r="Z92" s="51">
        <v>160</v>
      </c>
    </row>
    <row r="93" spans="1:26" ht="15.75">
      <c r="A93" s="360"/>
      <c r="B93" s="364" t="s">
        <v>5</v>
      </c>
      <c r="C93" s="364"/>
      <c r="D93" s="364"/>
      <c r="E93" s="364"/>
      <c r="F93" s="269"/>
      <c r="G93" s="269"/>
      <c r="H93" s="269"/>
      <c r="I93" s="269"/>
      <c r="J93" s="269"/>
      <c r="K93" s="269">
        <f t="shared" si="8"/>
        <v>0</v>
      </c>
      <c r="L93" s="269">
        <v>36216</v>
      </c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90"/>
      <c r="X93" s="163"/>
      <c r="Y93" s="163"/>
      <c r="Z93" s="51">
        <v>1683</v>
      </c>
    </row>
    <row r="94" spans="1:26" ht="15.75">
      <c r="A94" s="360" t="s">
        <v>44</v>
      </c>
      <c r="B94" s="132" t="s">
        <v>238</v>
      </c>
      <c r="C94" s="49" t="s">
        <v>166</v>
      </c>
      <c r="D94" s="50" t="s">
        <v>167</v>
      </c>
      <c r="E94" s="208" t="s">
        <v>168</v>
      </c>
      <c r="F94" s="269"/>
      <c r="G94" s="269"/>
      <c r="H94" s="269"/>
      <c r="I94" s="269"/>
      <c r="J94" s="269"/>
      <c r="K94" s="269">
        <f t="shared" si="8"/>
        <v>0</v>
      </c>
      <c r="L94" s="269">
        <v>24235</v>
      </c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90"/>
      <c r="X94" s="163"/>
      <c r="Y94" s="163"/>
      <c r="Z94" s="51">
        <v>259</v>
      </c>
    </row>
    <row r="95" spans="1:26" ht="15.75">
      <c r="A95" s="360"/>
      <c r="B95" s="364" t="s">
        <v>5</v>
      </c>
      <c r="C95" s="364"/>
      <c r="D95" s="364"/>
      <c r="E95" s="364"/>
      <c r="F95" s="269"/>
      <c r="G95" s="269"/>
      <c r="H95" s="269"/>
      <c r="I95" s="269"/>
      <c r="J95" s="269"/>
      <c r="K95" s="269">
        <f t="shared" si="8"/>
        <v>0</v>
      </c>
      <c r="L95" s="269">
        <v>24235</v>
      </c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90"/>
      <c r="X95" s="163"/>
      <c r="Y95" s="163"/>
      <c r="Z95" s="60">
        <f>Z94+Z93+Z92</f>
        <v>2102</v>
      </c>
    </row>
    <row r="96" spans="1:26" ht="15.75">
      <c r="A96" s="360" t="s">
        <v>45</v>
      </c>
      <c r="B96" s="386" t="s">
        <v>239</v>
      </c>
      <c r="C96" s="49" t="s">
        <v>3</v>
      </c>
      <c r="D96" s="50" t="s">
        <v>162</v>
      </c>
      <c r="E96" s="208" t="s">
        <v>163</v>
      </c>
      <c r="F96" s="269"/>
      <c r="G96" s="269"/>
      <c r="H96" s="269"/>
      <c r="I96" s="269"/>
      <c r="J96" s="269"/>
      <c r="K96" s="269">
        <f t="shared" si="8"/>
        <v>0</v>
      </c>
      <c r="L96" s="269">
        <v>40275</v>
      </c>
      <c r="M96" s="269"/>
      <c r="N96" s="269"/>
      <c r="O96" s="269"/>
      <c r="P96" s="269"/>
      <c r="Q96" s="269"/>
      <c r="R96" s="269"/>
      <c r="S96" s="269">
        <f t="shared" si="9"/>
        <v>0</v>
      </c>
      <c r="T96" s="269">
        <v>14050</v>
      </c>
      <c r="U96" s="269"/>
      <c r="V96" s="269"/>
      <c r="W96" s="290"/>
      <c r="X96" s="163"/>
      <c r="Y96" s="163"/>
      <c r="Z96" s="51">
        <v>1366</v>
      </c>
    </row>
    <row r="97" spans="1:26" ht="15.75">
      <c r="A97" s="360"/>
      <c r="B97" s="387"/>
      <c r="C97" s="49" t="s">
        <v>166</v>
      </c>
      <c r="D97" s="50" t="s">
        <v>167</v>
      </c>
      <c r="E97" s="208" t="s">
        <v>168</v>
      </c>
      <c r="F97" s="269"/>
      <c r="G97" s="269"/>
      <c r="H97" s="269"/>
      <c r="I97" s="269"/>
      <c r="J97" s="269"/>
      <c r="K97" s="269">
        <f t="shared" si="8"/>
        <v>0</v>
      </c>
      <c r="L97" s="269">
        <v>40275</v>
      </c>
      <c r="M97" s="269"/>
      <c r="N97" s="269"/>
      <c r="O97" s="269"/>
      <c r="P97" s="269"/>
      <c r="Q97" s="269"/>
      <c r="R97" s="269"/>
      <c r="S97" s="269">
        <f t="shared" si="9"/>
        <v>0</v>
      </c>
      <c r="T97" s="269">
        <v>14050</v>
      </c>
      <c r="U97" s="269"/>
      <c r="V97" s="269"/>
      <c r="W97" s="290"/>
      <c r="X97" s="163"/>
      <c r="Y97" s="163"/>
      <c r="Z97" s="60">
        <f>Z96</f>
        <v>1366</v>
      </c>
    </row>
    <row r="98" spans="1:26" ht="15.75">
      <c r="A98" s="360"/>
      <c r="B98" s="364" t="s">
        <v>5</v>
      </c>
      <c r="C98" s="364"/>
      <c r="D98" s="364"/>
      <c r="E98" s="364"/>
      <c r="F98" s="269"/>
      <c r="G98" s="269"/>
      <c r="H98" s="269"/>
      <c r="I98" s="269"/>
      <c r="J98" s="269"/>
      <c r="K98" s="269">
        <f t="shared" si="8"/>
        <v>0</v>
      </c>
      <c r="L98" s="269">
        <v>40275</v>
      </c>
      <c r="M98" s="269"/>
      <c r="N98" s="269"/>
      <c r="O98" s="269"/>
      <c r="P98" s="269"/>
      <c r="Q98" s="269"/>
      <c r="R98" s="269"/>
      <c r="S98" s="269">
        <f t="shared" si="9"/>
        <v>0</v>
      </c>
      <c r="T98" s="269">
        <v>14050</v>
      </c>
      <c r="U98" s="269"/>
      <c r="V98" s="269"/>
      <c r="W98" s="290"/>
      <c r="X98" s="163"/>
      <c r="Y98" s="163"/>
      <c r="Z98" s="51">
        <v>278</v>
      </c>
    </row>
    <row r="99" spans="1:26" ht="15.75">
      <c r="A99" s="360" t="s">
        <v>6</v>
      </c>
      <c r="B99" s="132" t="s">
        <v>240</v>
      </c>
      <c r="C99" s="49" t="s">
        <v>166</v>
      </c>
      <c r="D99" s="50" t="s">
        <v>167</v>
      </c>
      <c r="E99" s="208" t="s">
        <v>168</v>
      </c>
      <c r="F99" s="269"/>
      <c r="G99" s="269"/>
      <c r="H99" s="269"/>
      <c r="I99" s="269"/>
      <c r="J99" s="269"/>
      <c r="K99" s="269">
        <f t="shared" si="8"/>
        <v>0</v>
      </c>
      <c r="L99" s="269">
        <v>26419</v>
      </c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90"/>
      <c r="X99" s="163"/>
      <c r="Y99" s="163"/>
      <c r="Z99" s="51">
        <v>1019</v>
      </c>
    </row>
    <row r="100" spans="1:26" ht="15.75">
      <c r="A100" s="360"/>
      <c r="B100" s="364" t="s">
        <v>5</v>
      </c>
      <c r="C100" s="364"/>
      <c r="D100" s="364"/>
      <c r="E100" s="364"/>
      <c r="F100" s="269"/>
      <c r="G100" s="269"/>
      <c r="H100" s="269"/>
      <c r="I100" s="269"/>
      <c r="J100" s="269"/>
      <c r="K100" s="269">
        <f t="shared" si="8"/>
        <v>0</v>
      </c>
      <c r="L100" s="269">
        <v>26419</v>
      </c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90"/>
      <c r="X100" s="163"/>
      <c r="Y100" s="163"/>
      <c r="Z100" s="60">
        <f>Z99+Z98</f>
        <v>1297</v>
      </c>
    </row>
    <row r="101" spans="1:26" ht="25.5">
      <c r="A101" s="360" t="s">
        <v>241</v>
      </c>
      <c r="B101" s="454" t="s">
        <v>242</v>
      </c>
      <c r="C101" s="49" t="s">
        <v>14</v>
      </c>
      <c r="D101" s="50" t="s">
        <v>203</v>
      </c>
      <c r="E101" s="208" t="s">
        <v>204</v>
      </c>
      <c r="F101" s="269"/>
      <c r="G101" s="269"/>
      <c r="H101" s="269"/>
      <c r="I101" s="269"/>
      <c r="J101" s="269"/>
      <c r="K101" s="269">
        <f t="shared" si="8"/>
        <v>0</v>
      </c>
      <c r="L101" s="269">
        <v>50268</v>
      </c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90"/>
      <c r="X101" s="163"/>
      <c r="Y101" s="163"/>
      <c r="Z101" s="51">
        <v>1800</v>
      </c>
    </row>
    <row r="102" spans="1:26" ht="15.75">
      <c r="A102" s="360"/>
      <c r="B102" s="455"/>
      <c r="C102" s="49" t="s">
        <v>3</v>
      </c>
      <c r="D102" s="50" t="s">
        <v>162</v>
      </c>
      <c r="E102" s="208" t="s">
        <v>163</v>
      </c>
      <c r="F102" s="269"/>
      <c r="G102" s="269"/>
      <c r="H102" s="269"/>
      <c r="I102" s="269"/>
      <c r="J102" s="269"/>
      <c r="K102" s="269">
        <f t="shared" si="8"/>
        <v>0</v>
      </c>
      <c r="L102" s="269">
        <v>50268</v>
      </c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90"/>
      <c r="X102" s="163"/>
      <c r="Y102" s="163"/>
      <c r="Z102" s="60">
        <f>Z101</f>
        <v>1800</v>
      </c>
    </row>
    <row r="103" spans="1:26" ht="15.75">
      <c r="A103" s="360"/>
      <c r="B103" s="456"/>
      <c r="C103" s="49" t="s">
        <v>166</v>
      </c>
      <c r="D103" s="50" t="s">
        <v>167</v>
      </c>
      <c r="E103" s="208" t="s">
        <v>168</v>
      </c>
      <c r="F103" s="269"/>
      <c r="G103" s="269"/>
      <c r="H103" s="269"/>
      <c r="I103" s="269"/>
      <c r="J103" s="269"/>
      <c r="K103" s="269">
        <f t="shared" si="8"/>
        <v>0</v>
      </c>
      <c r="L103" s="269">
        <v>50268</v>
      </c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90"/>
      <c r="X103" s="163"/>
      <c r="Y103" s="163"/>
      <c r="Z103" s="51">
        <v>509</v>
      </c>
    </row>
    <row r="104" spans="1:26" ht="15.75">
      <c r="A104" s="360"/>
      <c r="B104" s="364" t="s">
        <v>5</v>
      </c>
      <c r="C104" s="364"/>
      <c r="D104" s="364"/>
      <c r="E104" s="364"/>
      <c r="F104" s="269"/>
      <c r="G104" s="269"/>
      <c r="H104" s="269"/>
      <c r="I104" s="269"/>
      <c r="J104" s="269"/>
      <c r="K104" s="269">
        <f t="shared" si="8"/>
        <v>0</v>
      </c>
      <c r="L104" s="269">
        <v>50268</v>
      </c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90"/>
      <c r="X104" s="163"/>
      <c r="Y104" s="163"/>
      <c r="Z104" s="51">
        <v>509</v>
      </c>
    </row>
    <row r="105" spans="1:26" ht="25.5">
      <c r="A105" s="360" t="s">
        <v>46</v>
      </c>
      <c r="B105" s="132" t="s">
        <v>243</v>
      </c>
      <c r="C105" s="49" t="s">
        <v>178</v>
      </c>
      <c r="D105" s="50" t="s">
        <v>179</v>
      </c>
      <c r="E105" s="208" t="s">
        <v>180</v>
      </c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>
        <f t="shared" si="9"/>
        <v>0</v>
      </c>
      <c r="T105" s="269">
        <v>13562</v>
      </c>
      <c r="U105" s="269"/>
      <c r="V105" s="269"/>
      <c r="W105" s="290"/>
      <c r="X105" s="163"/>
      <c r="Y105" s="163"/>
      <c r="Z105" s="51">
        <v>1093</v>
      </c>
    </row>
    <row r="106" spans="1:26" ht="15.75">
      <c r="A106" s="360"/>
      <c r="B106" s="364" t="s">
        <v>5</v>
      </c>
      <c r="C106" s="364"/>
      <c r="D106" s="364"/>
      <c r="E106" s="364"/>
      <c r="F106" s="269"/>
      <c r="G106" s="269"/>
      <c r="H106" s="269"/>
      <c r="I106" s="269"/>
      <c r="J106" s="269"/>
      <c r="K106" s="269"/>
      <c r="L106" s="269">
        <v>0</v>
      </c>
      <c r="M106" s="269"/>
      <c r="N106" s="269"/>
      <c r="O106" s="269"/>
      <c r="P106" s="269"/>
      <c r="Q106" s="269"/>
      <c r="R106" s="269"/>
      <c r="S106" s="269">
        <f t="shared" si="9"/>
        <v>0</v>
      </c>
      <c r="T106" s="269">
        <v>13562</v>
      </c>
      <c r="U106" s="269"/>
      <c r="V106" s="269"/>
      <c r="W106" s="290"/>
      <c r="X106" s="163"/>
      <c r="Y106" s="163"/>
      <c r="Z106" s="60">
        <f>Z105+Z104+Z103</f>
        <v>2111</v>
      </c>
    </row>
    <row r="107" spans="1:26" ht="25.5">
      <c r="A107" s="391" t="s">
        <v>47</v>
      </c>
      <c r="B107" s="394" t="s">
        <v>244</v>
      </c>
      <c r="C107" s="194"/>
      <c r="D107" s="50" t="s">
        <v>203</v>
      </c>
      <c r="E107" s="208" t="s">
        <v>204</v>
      </c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>
        <f t="shared" si="9"/>
        <v>0</v>
      </c>
      <c r="T107" s="269">
        <v>15945</v>
      </c>
      <c r="U107" s="269"/>
      <c r="V107" s="269"/>
      <c r="W107" s="290"/>
      <c r="X107" s="163"/>
      <c r="Y107" s="163"/>
      <c r="Z107" s="51">
        <v>765</v>
      </c>
    </row>
    <row r="108" spans="1:26" ht="25.5">
      <c r="A108" s="392"/>
      <c r="B108" s="395"/>
      <c r="C108" s="49" t="s">
        <v>178</v>
      </c>
      <c r="D108" s="50" t="s">
        <v>167</v>
      </c>
      <c r="E108" s="208" t="s">
        <v>180</v>
      </c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>
        <f t="shared" si="9"/>
        <v>0</v>
      </c>
      <c r="T108" s="269">
        <v>15945</v>
      </c>
      <c r="U108" s="269"/>
      <c r="V108" s="269"/>
      <c r="W108" s="290"/>
      <c r="X108" s="163"/>
      <c r="Y108" s="163"/>
      <c r="Z108" s="60">
        <f>Z107</f>
        <v>765</v>
      </c>
    </row>
    <row r="109" spans="1:26" ht="15.75">
      <c r="A109" s="393"/>
      <c r="B109" s="364" t="s">
        <v>5</v>
      </c>
      <c r="C109" s="364"/>
      <c r="D109" s="364"/>
      <c r="E109" s="364"/>
      <c r="F109" s="269"/>
      <c r="G109" s="269"/>
      <c r="H109" s="269"/>
      <c r="I109" s="269"/>
      <c r="J109" s="269"/>
      <c r="K109" s="269"/>
      <c r="L109" s="269">
        <v>0</v>
      </c>
      <c r="M109" s="269"/>
      <c r="N109" s="269"/>
      <c r="O109" s="269"/>
      <c r="P109" s="269"/>
      <c r="Q109" s="269"/>
      <c r="R109" s="269"/>
      <c r="S109" s="269">
        <f t="shared" si="9"/>
        <v>0</v>
      </c>
      <c r="T109" s="269">
        <v>15945</v>
      </c>
      <c r="U109" s="269"/>
      <c r="V109" s="269"/>
      <c r="W109" s="290"/>
      <c r="X109" s="163"/>
      <c r="Y109" s="163"/>
      <c r="Z109" s="110"/>
    </row>
    <row r="110" spans="1:26" ht="25.5">
      <c r="A110" s="360" t="s">
        <v>48</v>
      </c>
      <c r="B110" s="132" t="s">
        <v>245</v>
      </c>
      <c r="C110" s="49" t="s">
        <v>178</v>
      </c>
      <c r="D110" s="50" t="s">
        <v>179</v>
      </c>
      <c r="E110" s="208" t="s">
        <v>180</v>
      </c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>
        <f t="shared" si="9"/>
        <v>0</v>
      </c>
      <c r="T110" s="269">
        <v>22475</v>
      </c>
      <c r="U110" s="269"/>
      <c r="V110" s="269"/>
      <c r="W110" s="290"/>
      <c r="X110" s="163"/>
      <c r="Y110" s="163"/>
      <c r="Z110" s="51">
        <v>784</v>
      </c>
    </row>
    <row r="111" spans="1:26" ht="15.75">
      <c r="A111" s="360"/>
      <c r="B111" s="364" t="s">
        <v>5</v>
      </c>
      <c r="C111" s="364"/>
      <c r="D111" s="364"/>
      <c r="E111" s="364"/>
      <c r="F111" s="269"/>
      <c r="G111" s="269"/>
      <c r="H111" s="269"/>
      <c r="I111" s="269"/>
      <c r="J111" s="269"/>
      <c r="K111" s="269"/>
      <c r="L111" s="269">
        <v>0</v>
      </c>
      <c r="M111" s="269"/>
      <c r="N111" s="269"/>
      <c r="O111" s="269"/>
      <c r="P111" s="269"/>
      <c r="Q111" s="269"/>
      <c r="R111" s="269"/>
      <c r="S111" s="269">
        <f t="shared" si="9"/>
        <v>0</v>
      </c>
      <c r="T111" s="269">
        <v>22475</v>
      </c>
      <c r="U111" s="269"/>
      <c r="V111" s="269"/>
      <c r="W111" s="290"/>
      <c r="X111" s="163"/>
      <c r="Y111" s="163"/>
      <c r="Z111" s="60">
        <f>Z110</f>
        <v>784</v>
      </c>
    </row>
    <row r="112" spans="1:26" ht="25.5">
      <c r="A112" s="360" t="s">
        <v>246</v>
      </c>
      <c r="B112" s="396" t="s">
        <v>247</v>
      </c>
      <c r="C112" s="49" t="s">
        <v>14</v>
      </c>
      <c r="D112" s="50" t="s">
        <v>203</v>
      </c>
      <c r="E112" s="208" t="s">
        <v>204</v>
      </c>
      <c r="F112" s="269">
        <v>335</v>
      </c>
      <c r="G112" s="269">
        <v>10.8</v>
      </c>
      <c r="H112" s="269">
        <v>1</v>
      </c>
      <c r="I112" s="269">
        <v>8</v>
      </c>
      <c r="J112" s="269">
        <v>308</v>
      </c>
      <c r="K112" s="269">
        <f t="shared" si="8"/>
        <v>2.398153421865164</v>
      </c>
      <c r="L112" s="269">
        <v>33359</v>
      </c>
      <c r="M112" s="269">
        <f>ROUND(F112*I112/G112,0)</f>
        <v>248</v>
      </c>
      <c r="N112" s="269"/>
      <c r="O112" s="269"/>
      <c r="P112" s="269"/>
      <c r="Q112" s="269"/>
      <c r="R112" s="269"/>
      <c r="S112" s="269"/>
      <c r="T112" s="269"/>
      <c r="U112" s="269"/>
      <c r="V112" s="269">
        <v>8</v>
      </c>
      <c r="W112" s="290">
        <v>308</v>
      </c>
      <c r="X112" s="163"/>
      <c r="Y112" s="163"/>
      <c r="Z112" s="51">
        <v>500</v>
      </c>
    </row>
    <row r="113" spans="1:26" ht="15.75">
      <c r="A113" s="360"/>
      <c r="B113" s="397"/>
      <c r="C113" s="49" t="s">
        <v>4</v>
      </c>
      <c r="D113" s="50" t="s">
        <v>164</v>
      </c>
      <c r="E113" s="208" t="s">
        <v>165</v>
      </c>
      <c r="F113" s="269">
        <v>332</v>
      </c>
      <c r="G113" s="269">
        <v>11.5</v>
      </c>
      <c r="H113" s="269">
        <v>3</v>
      </c>
      <c r="I113" s="269">
        <v>9</v>
      </c>
      <c r="J113" s="269">
        <v>108</v>
      </c>
      <c r="K113" s="269">
        <f t="shared" si="8"/>
        <v>2.6979225995983094</v>
      </c>
      <c r="L113" s="269">
        <v>33359</v>
      </c>
      <c r="M113" s="269">
        <f>ROUND(F113*I113/G113,0)</f>
        <v>260</v>
      </c>
      <c r="N113" s="269"/>
      <c r="O113" s="269"/>
      <c r="P113" s="269"/>
      <c r="Q113" s="269"/>
      <c r="R113" s="269"/>
      <c r="S113" s="269"/>
      <c r="T113" s="269"/>
      <c r="U113" s="269"/>
      <c r="V113" s="269">
        <v>9</v>
      </c>
      <c r="W113" s="290">
        <v>108</v>
      </c>
      <c r="X113" s="163"/>
      <c r="Y113" s="163"/>
      <c r="Z113" s="60">
        <f>Z112</f>
        <v>500</v>
      </c>
    </row>
    <row r="114" spans="1:26" ht="15.75">
      <c r="A114" s="360"/>
      <c r="B114" s="397"/>
      <c r="C114" s="53"/>
      <c r="D114" s="54"/>
      <c r="E114" s="209" t="s">
        <v>37</v>
      </c>
      <c r="F114" s="269">
        <v>332</v>
      </c>
      <c r="G114" s="269">
        <v>11.5</v>
      </c>
      <c r="H114" s="269">
        <v>3</v>
      </c>
      <c r="I114" s="269">
        <v>9</v>
      </c>
      <c r="J114" s="269">
        <v>108</v>
      </c>
      <c r="K114" s="269">
        <f t="shared" si="8"/>
        <v>2.6979225995983094</v>
      </c>
      <c r="L114" s="269">
        <v>33359</v>
      </c>
      <c r="M114" s="269">
        <f>ROUND(F114*I114/G114,0)</f>
        <v>260</v>
      </c>
      <c r="N114" s="269"/>
      <c r="O114" s="269"/>
      <c r="P114" s="269"/>
      <c r="Q114" s="269"/>
      <c r="R114" s="269"/>
      <c r="S114" s="269"/>
      <c r="T114" s="269"/>
      <c r="U114" s="269"/>
      <c r="V114" s="269">
        <v>9</v>
      </c>
      <c r="W114" s="290">
        <v>108</v>
      </c>
      <c r="X114" s="163"/>
      <c r="Y114" s="163"/>
      <c r="Z114" s="51">
        <v>308</v>
      </c>
    </row>
    <row r="115" spans="1:26" ht="15.75">
      <c r="A115" s="360"/>
      <c r="B115" s="397"/>
      <c r="C115" s="65" t="s">
        <v>10</v>
      </c>
      <c r="D115" s="66" t="s">
        <v>195</v>
      </c>
      <c r="E115" s="211" t="s">
        <v>11</v>
      </c>
      <c r="F115" s="269">
        <v>337</v>
      </c>
      <c r="G115" s="269">
        <v>10.8</v>
      </c>
      <c r="H115" s="269">
        <v>1</v>
      </c>
      <c r="I115" s="269">
        <v>25</v>
      </c>
      <c r="J115" s="269">
        <v>1200</v>
      </c>
      <c r="K115" s="269">
        <f t="shared" si="8"/>
        <v>7.494229443328637</v>
      </c>
      <c r="L115" s="269">
        <v>33359</v>
      </c>
      <c r="M115" s="269">
        <f>ROUND(F115*I115/G115,0)</f>
        <v>780</v>
      </c>
      <c r="N115" s="269"/>
      <c r="O115" s="269"/>
      <c r="P115" s="269"/>
      <c r="Q115" s="269"/>
      <c r="R115" s="269"/>
      <c r="S115" s="269"/>
      <c r="T115" s="269"/>
      <c r="U115" s="269"/>
      <c r="V115" s="269">
        <v>25</v>
      </c>
      <c r="W115" s="290">
        <v>1200</v>
      </c>
      <c r="X115" s="163">
        <v>1200</v>
      </c>
      <c r="Y115" s="163"/>
      <c r="Z115" s="51">
        <v>108</v>
      </c>
    </row>
    <row r="116" spans="1:26" ht="25.5">
      <c r="A116" s="360"/>
      <c r="B116" s="397"/>
      <c r="C116" s="49"/>
      <c r="D116" s="50"/>
      <c r="E116" s="202" t="s">
        <v>38</v>
      </c>
      <c r="F116" s="269">
        <v>337</v>
      </c>
      <c r="G116" s="269">
        <v>10.8</v>
      </c>
      <c r="H116" s="269">
        <v>1</v>
      </c>
      <c r="I116" s="269">
        <v>25</v>
      </c>
      <c r="J116" s="269">
        <v>1100</v>
      </c>
      <c r="K116" s="269">
        <f t="shared" si="8"/>
        <v>7.494229443328637</v>
      </c>
      <c r="L116" s="269">
        <v>33359</v>
      </c>
      <c r="M116" s="269">
        <f>ROUND(F116*I116/G116,0)</f>
        <v>780</v>
      </c>
      <c r="N116" s="269"/>
      <c r="O116" s="269"/>
      <c r="P116" s="269"/>
      <c r="Q116" s="269"/>
      <c r="R116" s="269"/>
      <c r="S116" s="269"/>
      <c r="T116" s="269"/>
      <c r="U116" s="269"/>
      <c r="V116" s="269">
        <v>25</v>
      </c>
      <c r="W116" s="290">
        <v>1100</v>
      </c>
      <c r="X116" s="163">
        <v>1100</v>
      </c>
      <c r="Y116" s="163"/>
      <c r="Z116" s="72">
        <v>108</v>
      </c>
    </row>
    <row r="117" spans="1:26" ht="15.75">
      <c r="A117" s="360"/>
      <c r="B117" s="397"/>
      <c r="C117" s="49" t="s">
        <v>166</v>
      </c>
      <c r="D117" s="50" t="s">
        <v>167</v>
      </c>
      <c r="E117" s="208" t="s">
        <v>168</v>
      </c>
      <c r="F117" s="269"/>
      <c r="G117" s="269"/>
      <c r="H117" s="269"/>
      <c r="I117" s="269"/>
      <c r="J117" s="269"/>
      <c r="K117" s="269">
        <f t="shared" si="8"/>
        <v>0</v>
      </c>
      <c r="L117" s="269">
        <v>33359</v>
      </c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90"/>
      <c r="X117" s="163"/>
      <c r="Y117" s="163"/>
      <c r="Z117" s="67">
        <v>1188</v>
      </c>
    </row>
    <row r="118" spans="1:26" ht="47.25" customHeight="1">
      <c r="A118" s="360"/>
      <c r="B118" s="397"/>
      <c r="C118" s="49" t="s">
        <v>187</v>
      </c>
      <c r="D118" s="50" t="s">
        <v>188</v>
      </c>
      <c r="E118" s="208" t="s">
        <v>215</v>
      </c>
      <c r="F118" s="269">
        <v>318</v>
      </c>
      <c r="G118" s="269">
        <v>6.3</v>
      </c>
      <c r="H118" s="269">
        <v>1</v>
      </c>
      <c r="I118" s="269">
        <v>10</v>
      </c>
      <c r="J118" s="269">
        <v>470</v>
      </c>
      <c r="K118" s="269">
        <f t="shared" si="8"/>
        <v>2.997691777331455</v>
      </c>
      <c r="L118" s="269">
        <v>33359</v>
      </c>
      <c r="M118" s="269">
        <f>ROUND(F118*I118/G118,0)</f>
        <v>505</v>
      </c>
      <c r="N118" s="269"/>
      <c r="O118" s="269"/>
      <c r="P118" s="269"/>
      <c r="Q118" s="269"/>
      <c r="R118" s="269"/>
      <c r="S118" s="269"/>
      <c r="T118" s="269"/>
      <c r="U118" s="269"/>
      <c r="V118" s="269">
        <v>10</v>
      </c>
      <c r="W118" s="290">
        <v>470</v>
      </c>
      <c r="X118" s="163"/>
      <c r="Y118" s="163"/>
      <c r="Z118" s="51">
        <v>1038</v>
      </c>
    </row>
    <row r="119" spans="1:26" ht="38.25">
      <c r="A119" s="360"/>
      <c r="B119" s="398"/>
      <c r="C119" s="49" t="s">
        <v>216</v>
      </c>
      <c r="D119" s="50" t="s">
        <v>217</v>
      </c>
      <c r="E119" s="208" t="s">
        <v>215</v>
      </c>
      <c r="F119" s="269"/>
      <c r="G119" s="269"/>
      <c r="H119" s="269"/>
      <c r="I119" s="269"/>
      <c r="J119" s="269"/>
      <c r="K119" s="269">
        <f t="shared" si="8"/>
        <v>0</v>
      </c>
      <c r="L119" s="269">
        <v>33359</v>
      </c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90"/>
      <c r="X119" s="163"/>
      <c r="Y119" s="163"/>
      <c r="Z119" s="51">
        <v>583</v>
      </c>
    </row>
    <row r="120" spans="1:28" ht="15.75">
      <c r="A120" s="360"/>
      <c r="B120" s="364" t="s">
        <v>5</v>
      </c>
      <c r="C120" s="364"/>
      <c r="D120" s="364"/>
      <c r="E120" s="364"/>
      <c r="F120" s="269"/>
      <c r="G120" s="269"/>
      <c r="H120" s="269"/>
      <c r="I120" s="269">
        <f>I112+I113+I115+I118</f>
        <v>52</v>
      </c>
      <c r="J120" s="269">
        <f>J112+J113+J115+J118</f>
        <v>2086</v>
      </c>
      <c r="K120" s="269">
        <f t="shared" si="8"/>
        <v>15.587997242123565</v>
      </c>
      <c r="L120" s="269">
        <v>33359</v>
      </c>
      <c r="M120" s="269"/>
      <c r="N120" s="269"/>
      <c r="O120" s="269"/>
      <c r="P120" s="269"/>
      <c r="Q120" s="269">
        <f>Q112+Q113+Q115+Q118</f>
        <v>0</v>
      </c>
      <c r="R120" s="269">
        <f>R112+R113+R115+R118</f>
        <v>0</v>
      </c>
      <c r="S120" s="269"/>
      <c r="T120" s="269"/>
      <c r="U120" s="269"/>
      <c r="V120" s="269">
        <v>52</v>
      </c>
      <c r="W120" s="290">
        <v>2086</v>
      </c>
      <c r="X120" s="163"/>
      <c r="Y120" s="298"/>
      <c r="Z120" s="51">
        <v>470</v>
      </c>
      <c r="AA120">
        <v>72</v>
      </c>
      <c r="AB120">
        <v>2669</v>
      </c>
    </row>
    <row r="121" spans="1:26" ht="25.5">
      <c r="A121" s="360" t="s">
        <v>49</v>
      </c>
      <c r="B121" s="396" t="s">
        <v>248</v>
      </c>
      <c r="C121" s="49" t="s">
        <v>210</v>
      </c>
      <c r="D121" s="50" t="s">
        <v>211</v>
      </c>
      <c r="E121" s="208" t="s">
        <v>212</v>
      </c>
      <c r="F121" s="269"/>
      <c r="G121" s="269"/>
      <c r="H121" s="269"/>
      <c r="I121" s="269"/>
      <c r="J121" s="269"/>
      <c r="K121" s="269">
        <f t="shared" si="8"/>
        <v>0</v>
      </c>
      <c r="L121" s="269">
        <v>50380</v>
      </c>
      <c r="M121" s="269"/>
      <c r="N121" s="269"/>
      <c r="O121" s="269"/>
      <c r="P121" s="269"/>
      <c r="Q121" s="269"/>
      <c r="R121" s="269"/>
      <c r="S121" s="269">
        <f t="shared" si="9"/>
        <v>0</v>
      </c>
      <c r="T121" s="269">
        <v>4505</v>
      </c>
      <c r="U121" s="269"/>
      <c r="V121" s="269"/>
      <c r="W121" s="290"/>
      <c r="X121" s="163"/>
      <c r="Y121" s="163"/>
      <c r="Z121" s="51">
        <v>0</v>
      </c>
    </row>
    <row r="122" spans="1:26" ht="15.75">
      <c r="A122" s="360"/>
      <c r="B122" s="397"/>
      <c r="C122" s="49" t="s">
        <v>166</v>
      </c>
      <c r="D122" s="50" t="s">
        <v>167</v>
      </c>
      <c r="E122" s="208" t="s">
        <v>168</v>
      </c>
      <c r="F122" s="269">
        <v>340</v>
      </c>
      <c r="G122" s="269">
        <v>10.1</v>
      </c>
      <c r="H122" s="269">
        <v>1</v>
      </c>
      <c r="I122" s="269">
        <v>39</v>
      </c>
      <c r="J122" s="269">
        <v>1313</v>
      </c>
      <c r="K122" s="269">
        <f t="shared" si="8"/>
        <v>7.741167129813418</v>
      </c>
      <c r="L122" s="269">
        <v>50380</v>
      </c>
      <c r="M122" s="269">
        <f>ROUND(F122*I122/G122,0)</f>
        <v>1313</v>
      </c>
      <c r="N122" s="269">
        <v>340</v>
      </c>
      <c r="O122" s="269">
        <v>10.1</v>
      </c>
      <c r="P122" s="269">
        <v>1</v>
      </c>
      <c r="Q122" s="269"/>
      <c r="R122" s="269"/>
      <c r="S122" s="269">
        <f t="shared" si="9"/>
        <v>0</v>
      </c>
      <c r="T122" s="269">
        <v>4505</v>
      </c>
      <c r="U122" s="269">
        <f>ROUND(Q122*N122/O122,)</f>
        <v>0</v>
      </c>
      <c r="V122" s="269">
        <v>39</v>
      </c>
      <c r="W122" s="290">
        <v>1313</v>
      </c>
      <c r="X122" s="163"/>
      <c r="Y122" s="163"/>
      <c r="Z122" s="60">
        <f>Z121+Z120+Z119+Z117+Z115+Z114</f>
        <v>2657</v>
      </c>
    </row>
    <row r="123" spans="1:26" ht="76.5">
      <c r="A123" s="360"/>
      <c r="B123" s="398"/>
      <c r="C123" s="49" t="s">
        <v>187</v>
      </c>
      <c r="D123" s="50" t="s">
        <v>188</v>
      </c>
      <c r="E123" s="208" t="s">
        <v>215</v>
      </c>
      <c r="F123" s="269">
        <v>318</v>
      </c>
      <c r="G123" s="269">
        <v>6.3</v>
      </c>
      <c r="H123" s="269">
        <v>1</v>
      </c>
      <c r="I123" s="269">
        <v>17</v>
      </c>
      <c r="J123" s="269">
        <f>858-R123</f>
        <v>828</v>
      </c>
      <c r="K123" s="269">
        <f t="shared" si="8"/>
        <v>3.3743549027391824</v>
      </c>
      <c r="L123" s="269">
        <v>50380</v>
      </c>
      <c r="M123" s="269">
        <f>ROUND(F123*I123/G123,0)</f>
        <v>858</v>
      </c>
      <c r="N123" s="269">
        <v>318</v>
      </c>
      <c r="O123" s="269">
        <v>6.3</v>
      </c>
      <c r="P123" s="269">
        <v>1</v>
      </c>
      <c r="Q123" s="269"/>
      <c r="R123" s="269">
        <v>30</v>
      </c>
      <c r="S123" s="269">
        <f t="shared" si="9"/>
        <v>0</v>
      </c>
      <c r="T123" s="269">
        <v>4505</v>
      </c>
      <c r="U123" s="269">
        <f>ROUND(Q123*N123/O123,)</f>
        <v>0</v>
      </c>
      <c r="V123" s="269">
        <v>17</v>
      </c>
      <c r="W123" s="290">
        <v>858</v>
      </c>
      <c r="X123" s="163"/>
      <c r="Y123" s="163"/>
      <c r="Z123" s="51">
        <v>190</v>
      </c>
    </row>
    <row r="124" spans="1:28" ht="15.75">
      <c r="A124" s="360"/>
      <c r="B124" s="364" t="s">
        <v>5</v>
      </c>
      <c r="C124" s="364"/>
      <c r="D124" s="364"/>
      <c r="E124" s="364"/>
      <c r="F124" s="269"/>
      <c r="G124" s="269"/>
      <c r="H124" s="269"/>
      <c r="I124" s="269">
        <f>I123+I122+I121</f>
        <v>56</v>
      </c>
      <c r="J124" s="269">
        <f>J123+J122+J121</f>
        <v>2141</v>
      </c>
      <c r="K124" s="269">
        <f t="shared" si="8"/>
        <v>11.115522032552601</v>
      </c>
      <c r="L124" s="269">
        <v>50380</v>
      </c>
      <c r="M124" s="269"/>
      <c r="N124" s="269"/>
      <c r="O124" s="269"/>
      <c r="P124" s="269"/>
      <c r="Q124" s="269">
        <f>Q123+Q122+Q121</f>
        <v>0</v>
      </c>
      <c r="R124" s="269">
        <f>R123+R122+R121</f>
        <v>30</v>
      </c>
      <c r="S124" s="269">
        <f t="shared" si="9"/>
        <v>0</v>
      </c>
      <c r="T124" s="269">
        <v>4505</v>
      </c>
      <c r="U124" s="269"/>
      <c r="V124" s="269">
        <v>56</v>
      </c>
      <c r="W124" s="290">
        <v>2171</v>
      </c>
      <c r="X124" s="163"/>
      <c r="Y124" s="298"/>
      <c r="Z124" s="51">
        <v>2020</v>
      </c>
      <c r="AA124">
        <v>84</v>
      </c>
      <c r="AB124">
        <v>3068</v>
      </c>
    </row>
    <row r="125" spans="1:26" ht="25.5">
      <c r="A125" s="360" t="s">
        <v>50</v>
      </c>
      <c r="B125" s="132" t="s">
        <v>249</v>
      </c>
      <c r="C125" s="49" t="s">
        <v>178</v>
      </c>
      <c r="D125" s="50" t="s">
        <v>179</v>
      </c>
      <c r="E125" s="208" t="s">
        <v>180</v>
      </c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>
        <f t="shared" si="9"/>
        <v>0</v>
      </c>
      <c r="T125" s="269">
        <v>19664</v>
      </c>
      <c r="U125" s="269"/>
      <c r="V125" s="269"/>
      <c r="W125" s="290"/>
      <c r="X125" s="163"/>
      <c r="Y125" s="163"/>
      <c r="Z125" s="51">
        <v>858</v>
      </c>
    </row>
    <row r="126" spans="1:26" ht="15.75">
      <c r="A126" s="360"/>
      <c r="B126" s="364" t="s">
        <v>5</v>
      </c>
      <c r="C126" s="364"/>
      <c r="D126" s="364"/>
      <c r="E126" s="364"/>
      <c r="F126" s="269"/>
      <c r="G126" s="269"/>
      <c r="H126" s="269"/>
      <c r="I126" s="269"/>
      <c r="J126" s="269"/>
      <c r="K126" s="269"/>
      <c r="L126" s="269">
        <v>0</v>
      </c>
      <c r="M126" s="269"/>
      <c r="N126" s="269"/>
      <c r="O126" s="269"/>
      <c r="P126" s="269"/>
      <c r="Q126" s="269"/>
      <c r="R126" s="269"/>
      <c r="S126" s="269">
        <f t="shared" si="9"/>
        <v>0</v>
      </c>
      <c r="T126" s="269">
        <v>19664</v>
      </c>
      <c r="U126" s="269"/>
      <c r="V126" s="269"/>
      <c r="W126" s="290"/>
      <c r="X126" s="163"/>
      <c r="Y126" s="163"/>
      <c r="Z126" s="60">
        <f>Z125+Z124+Z123</f>
        <v>3068</v>
      </c>
    </row>
    <row r="127" spans="1:26" ht="25.5">
      <c r="A127" s="360" t="s">
        <v>13</v>
      </c>
      <c r="B127" s="380" t="s">
        <v>250</v>
      </c>
      <c r="C127" s="49" t="s">
        <v>210</v>
      </c>
      <c r="D127" s="50" t="s">
        <v>211</v>
      </c>
      <c r="E127" s="208" t="s">
        <v>212</v>
      </c>
      <c r="F127" s="269">
        <v>334</v>
      </c>
      <c r="G127" s="269">
        <v>12.3</v>
      </c>
      <c r="H127" s="269">
        <v>1</v>
      </c>
      <c r="I127" s="269">
        <v>15</v>
      </c>
      <c r="J127" s="269">
        <v>407</v>
      </c>
      <c r="K127" s="269">
        <f t="shared" si="8"/>
        <v>2.4114592543767985</v>
      </c>
      <c r="L127" s="269">
        <v>62203</v>
      </c>
      <c r="M127" s="269">
        <f>ROUND(F127*I127/G127,0)</f>
        <v>407</v>
      </c>
      <c r="N127" s="269"/>
      <c r="O127" s="269"/>
      <c r="P127" s="269"/>
      <c r="Q127" s="269"/>
      <c r="R127" s="269"/>
      <c r="S127" s="269">
        <f t="shared" si="9"/>
        <v>0</v>
      </c>
      <c r="T127" s="269">
        <v>18711</v>
      </c>
      <c r="U127" s="269"/>
      <c r="V127" s="269">
        <v>15</v>
      </c>
      <c r="W127" s="290">
        <v>407</v>
      </c>
      <c r="X127" s="163"/>
      <c r="Y127" s="163"/>
      <c r="Z127" s="51">
        <v>700</v>
      </c>
    </row>
    <row r="128" spans="1:26" ht="15.75">
      <c r="A128" s="360"/>
      <c r="B128" s="381"/>
      <c r="C128" s="49" t="s">
        <v>13</v>
      </c>
      <c r="D128" s="50" t="s">
        <v>200</v>
      </c>
      <c r="E128" s="208" t="s">
        <v>201</v>
      </c>
      <c r="F128" s="269"/>
      <c r="G128" s="269"/>
      <c r="H128" s="269"/>
      <c r="I128" s="269"/>
      <c r="J128" s="269"/>
      <c r="K128" s="269">
        <f t="shared" si="8"/>
        <v>0</v>
      </c>
      <c r="L128" s="269">
        <v>62203</v>
      </c>
      <c r="M128" s="269"/>
      <c r="N128" s="269"/>
      <c r="O128" s="269"/>
      <c r="P128" s="269"/>
      <c r="Q128" s="269"/>
      <c r="R128" s="269"/>
      <c r="S128" s="269">
        <f t="shared" si="9"/>
        <v>0</v>
      </c>
      <c r="T128" s="269">
        <v>18711</v>
      </c>
      <c r="U128" s="269"/>
      <c r="V128" s="269"/>
      <c r="W128" s="290"/>
      <c r="X128" s="163"/>
      <c r="Y128" s="163"/>
      <c r="Z128" s="60">
        <f>Z127</f>
        <v>700</v>
      </c>
    </row>
    <row r="129" spans="1:26" ht="15.75">
      <c r="A129" s="360"/>
      <c r="B129" s="381"/>
      <c r="C129" s="49" t="s">
        <v>3</v>
      </c>
      <c r="D129" s="50" t="s">
        <v>162</v>
      </c>
      <c r="E129" s="208" t="s">
        <v>163</v>
      </c>
      <c r="F129" s="269">
        <v>336</v>
      </c>
      <c r="G129" s="269">
        <v>12.1</v>
      </c>
      <c r="H129" s="269">
        <v>1</v>
      </c>
      <c r="I129" s="269">
        <v>11</v>
      </c>
      <c r="J129" s="269">
        <v>301</v>
      </c>
      <c r="K129" s="269">
        <f t="shared" si="8"/>
        <v>1.7684034532096522</v>
      </c>
      <c r="L129" s="269">
        <v>62203</v>
      </c>
      <c r="M129" s="269">
        <f>ROUND(F129*I129/G129,0)</f>
        <v>305</v>
      </c>
      <c r="N129" s="269"/>
      <c r="O129" s="269"/>
      <c r="P129" s="269"/>
      <c r="Q129" s="269"/>
      <c r="R129" s="269"/>
      <c r="S129" s="269">
        <f t="shared" si="9"/>
        <v>0</v>
      </c>
      <c r="T129" s="269">
        <v>18711</v>
      </c>
      <c r="U129" s="269"/>
      <c r="V129" s="269">
        <v>11</v>
      </c>
      <c r="W129" s="290">
        <v>301</v>
      </c>
      <c r="X129" s="163"/>
      <c r="Y129" s="163"/>
      <c r="Z129" s="51">
        <v>318</v>
      </c>
    </row>
    <row r="130" spans="1:26" ht="15.75">
      <c r="A130" s="360"/>
      <c r="B130" s="381"/>
      <c r="C130" s="65" t="s">
        <v>10</v>
      </c>
      <c r="D130" s="66" t="s">
        <v>195</v>
      </c>
      <c r="E130" s="211" t="s">
        <v>11</v>
      </c>
      <c r="F130" s="241">
        <v>345.16</v>
      </c>
      <c r="G130" s="241">
        <v>12.71</v>
      </c>
      <c r="H130" s="241">
        <v>1</v>
      </c>
      <c r="I130" s="241">
        <v>39</v>
      </c>
      <c r="J130" s="241">
        <v>1804</v>
      </c>
      <c r="K130" s="242">
        <f t="shared" si="8"/>
        <v>6.269794061379676</v>
      </c>
      <c r="L130" s="243">
        <v>62203</v>
      </c>
      <c r="M130" s="243">
        <f>ROUND(F130*I130/G130,0)</f>
        <v>1059</v>
      </c>
      <c r="N130" s="241">
        <v>345.16</v>
      </c>
      <c r="O130" s="241">
        <v>12.71</v>
      </c>
      <c r="P130" s="241"/>
      <c r="Q130" s="241"/>
      <c r="R130" s="241"/>
      <c r="S130" s="242">
        <f t="shared" si="9"/>
        <v>0</v>
      </c>
      <c r="T130" s="243">
        <v>18711</v>
      </c>
      <c r="U130" s="241">
        <f>ROUND(Q130*N130/O130,)</f>
        <v>0</v>
      </c>
      <c r="V130" s="241">
        <v>39</v>
      </c>
      <c r="W130" s="291">
        <v>1804</v>
      </c>
      <c r="X130" s="163">
        <v>1625</v>
      </c>
      <c r="Y130" s="163"/>
      <c r="Z130" s="51">
        <v>130</v>
      </c>
    </row>
    <row r="131" spans="1:26" ht="25.5">
      <c r="A131" s="360"/>
      <c r="B131" s="381"/>
      <c r="C131" s="49"/>
      <c r="D131" s="50"/>
      <c r="E131" s="202" t="s">
        <v>38</v>
      </c>
      <c r="F131" s="269"/>
      <c r="G131" s="269"/>
      <c r="H131" s="269"/>
      <c r="I131" s="269"/>
      <c r="J131" s="269"/>
      <c r="K131" s="269">
        <f t="shared" si="8"/>
        <v>0</v>
      </c>
      <c r="L131" s="269">
        <v>62203</v>
      </c>
      <c r="M131" s="269"/>
      <c r="N131" s="269"/>
      <c r="O131" s="269"/>
      <c r="P131" s="269"/>
      <c r="Q131" s="269"/>
      <c r="R131" s="269"/>
      <c r="S131" s="269">
        <f t="shared" si="9"/>
        <v>0</v>
      </c>
      <c r="T131" s="269">
        <v>18711</v>
      </c>
      <c r="U131" s="269"/>
      <c r="V131" s="269"/>
      <c r="W131" s="290"/>
      <c r="X131" s="163">
        <v>1500</v>
      </c>
      <c r="Y131" s="163"/>
      <c r="Z131" s="51">
        <v>301</v>
      </c>
    </row>
    <row r="132" spans="1:26" ht="25.5">
      <c r="A132" s="360"/>
      <c r="B132" s="381"/>
      <c r="C132" s="49" t="s">
        <v>191</v>
      </c>
      <c r="D132" s="50" t="s">
        <v>192</v>
      </c>
      <c r="E132" s="208" t="s">
        <v>193</v>
      </c>
      <c r="F132" s="269">
        <v>328</v>
      </c>
      <c r="G132" s="269">
        <v>6.8</v>
      </c>
      <c r="H132" s="269">
        <v>1</v>
      </c>
      <c r="I132" s="269">
        <v>5</v>
      </c>
      <c r="J132" s="269">
        <v>259</v>
      </c>
      <c r="K132" s="269">
        <f t="shared" si="8"/>
        <v>0.8038197514589329</v>
      </c>
      <c r="L132" s="269">
        <v>62203</v>
      </c>
      <c r="M132" s="269">
        <f>ROUND(F132*I132/G132,0)</f>
        <v>241</v>
      </c>
      <c r="N132" s="269"/>
      <c r="O132" s="269"/>
      <c r="P132" s="269"/>
      <c r="Q132" s="269"/>
      <c r="R132" s="269"/>
      <c r="S132" s="269">
        <f t="shared" si="9"/>
        <v>0</v>
      </c>
      <c r="T132" s="269">
        <v>18711</v>
      </c>
      <c r="U132" s="269"/>
      <c r="V132" s="269">
        <v>5</v>
      </c>
      <c r="W132" s="290">
        <v>259</v>
      </c>
      <c r="X132" s="163"/>
      <c r="Y132" s="163"/>
      <c r="Z132" s="67">
        <v>1204</v>
      </c>
    </row>
    <row r="133" spans="1:26" ht="25.5">
      <c r="A133" s="360"/>
      <c r="B133" s="381"/>
      <c r="C133" s="49" t="s">
        <v>178</v>
      </c>
      <c r="D133" s="50" t="s">
        <v>179</v>
      </c>
      <c r="E133" s="208" t="s">
        <v>180</v>
      </c>
      <c r="F133" s="269"/>
      <c r="G133" s="269"/>
      <c r="H133" s="269"/>
      <c r="I133" s="269"/>
      <c r="J133" s="269"/>
      <c r="K133" s="269">
        <f t="shared" si="8"/>
        <v>0</v>
      </c>
      <c r="L133" s="269">
        <v>62203</v>
      </c>
      <c r="M133" s="269"/>
      <c r="N133" s="269">
        <v>326</v>
      </c>
      <c r="O133" s="269">
        <v>8.6</v>
      </c>
      <c r="P133" s="269">
        <v>1</v>
      </c>
      <c r="Q133" s="269">
        <v>20</v>
      </c>
      <c r="R133" s="269">
        <v>622</v>
      </c>
      <c r="S133" s="269">
        <f t="shared" si="9"/>
        <v>10.688899577788467</v>
      </c>
      <c r="T133" s="269">
        <v>18711</v>
      </c>
      <c r="U133" s="269">
        <f>ROUND(Q133*N133/O133,)</f>
        <v>758</v>
      </c>
      <c r="V133" s="269">
        <v>20</v>
      </c>
      <c r="W133" s="290">
        <v>622</v>
      </c>
      <c r="X133" s="163"/>
      <c r="Y133" s="163"/>
      <c r="Z133" s="51">
        <v>1054</v>
      </c>
    </row>
    <row r="134" spans="1:26" ht="15.75">
      <c r="A134" s="360"/>
      <c r="B134" s="381"/>
      <c r="C134" s="49" t="s">
        <v>166</v>
      </c>
      <c r="D134" s="50" t="s">
        <v>167</v>
      </c>
      <c r="E134" s="208" t="s">
        <v>168</v>
      </c>
      <c r="F134" s="269">
        <v>340</v>
      </c>
      <c r="G134" s="269">
        <v>10.1</v>
      </c>
      <c r="H134" s="269">
        <v>1</v>
      </c>
      <c r="I134" s="269">
        <v>29</v>
      </c>
      <c r="J134" s="269">
        <v>1010</v>
      </c>
      <c r="K134" s="269">
        <f t="shared" si="8"/>
        <v>4.66215455846181</v>
      </c>
      <c r="L134" s="269">
        <v>62203</v>
      </c>
      <c r="M134" s="269">
        <f>ROUND(F134*I134/G134,0)</f>
        <v>976</v>
      </c>
      <c r="N134" s="269"/>
      <c r="O134" s="269"/>
      <c r="P134" s="269"/>
      <c r="Q134" s="269"/>
      <c r="R134" s="269"/>
      <c r="S134" s="269">
        <f t="shared" si="9"/>
        <v>0</v>
      </c>
      <c r="T134" s="269">
        <v>18711</v>
      </c>
      <c r="U134" s="269"/>
      <c r="V134" s="269">
        <v>29</v>
      </c>
      <c r="W134" s="290">
        <v>1010</v>
      </c>
      <c r="X134" s="163"/>
      <c r="Y134" s="163"/>
      <c r="Z134" s="51">
        <v>259</v>
      </c>
    </row>
    <row r="135" spans="1:26" ht="25.5">
      <c r="A135" s="360"/>
      <c r="B135" s="381"/>
      <c r="C135" s="49" t="s">
        <v>219</v>
      </c>
      <c r="D135" s="50" t="s">
        <v>220</v>
      </c>
      <c r="E135" s="208" t="s">
        <v>221</v>
      </c>
      <c r="F135" s="269">
        <v>329</v>
      </c>
      <c r="G135" s="269">
        <v>8.9</v>
      </c>
      <c r="H135" s="269">
        <v>1</v>
      </c>
      <c r="I135" s="269">
        <v>7</v>
      </c>
      <c r="J135" s="269">
        <v>368</v>
      </c>
      <c r="K135" s="269">
        <f t="shared" si="8"/>
        <v>1.1253476520425059</v>
      </c>
      <c r="L135" s="269">
        <v>62203</v>
      </c>
      <c r="M135" s="269">
        <f>ROUND(F135*I135/G135,0)</f>
        <v>259</v>
      </c>
      <c r="N135" s="269"/>
      <c r="O135" s="269"/>
      <c r="P135" s="269"/>
      <c r="Q135" s="269"/>
      <c r="R135" s="269"/>
      <c r="S135" s="269">
        <f t="shared" si="9"/>
        <v>0</v>
      </c>
      <c r="T135" s="269">
        <v>18711</v>
      </c>
      <c r="U135" s="269"/>
      <c r="V135" s="269">
        <v>7</v>
      </c>
      <c r="W135" s="290">
        <v>368</v>
      </c>
      <c r="X135" s="163"/>
      <c r="Y135" s="163"/>
      <c r="Z135" s="51">
        <v>788</v>
      </c>
    </row>
    <row r="136" spans="1:26" ht="25.5">
      <c r="A136" s="360"/>
      <c r="B136" s="381"/>
      <c r="C136" s="371" t="s">
        <v>187</v>
      </c>
      <c r="D136" s="373" t="s">
        <v>188</v>
      </c>
      <c r="E136" s="208" t="s">
        <v>215</v>
      </c>
      <c r="F136" s="269">
        <v>318</v>
      </c>
      <c r="G136" s="269">
        <v>6.3</v>
      </c>
      <c r="H136" s="269">
        <v>1</v>
      </c>
      <c r="I136" s="269">
        <v>11</v>
      </c>
      <c r="J136" s="269">
        <v>543</v>
      </c>
      <c r="K136" s="269">
        <f aca="true" t="shared" si="12" ref="K136:K199">I136/L136*10000</f>
        <v>1.7684034532096522</v>
      </c>
      <c r="L136" s="269">
        <v>62203</v>
      </c>
      <c r="M136" s="269">
        <f>ROUND(F136*I136/G136,0)</f>
        <v>555</v>
      </c>
      <c r="N136" s="269"/>
      <c r="O136" s="269"/>
      <c r="P136" s="269"/>
      <c r="Q136" s="269"/>
      <c r="R136" s="269"/>
      <c r="S136" s="269">
        <f aca="true" t="shared" si="13" ref="S136:S199">Q136/T136*10000</f>
        <v>0</v>
      </c>
      <c r="T136" s="269">
        <v>18711</v>
      </c>
      <c r="U136" s="269"/>
      <c r="V136" s="269">
        <v>11</v>
      </c>
      <c r="W136" s="290">
        <v>543</v>
      </c>
      <c r="X136" s="163"/>
      <c r="Y136" s="163"/>
      <c r="Z136" s="51">
        <v>1637</v>
      </c>
    </row>
    <row r="137" spans="1:26" ht="51">
      <c r="A137" s="360"/>
      <c r="B137" s="381"/>
      <c r="C137" s="372"/>
      <c r="D137" s="374"/>
      <c r="E137" s="208" t="s">
        <v>189</v>
      </c>
      <c r="F137" s="269">
        <v>325</v>
      </c>
      <c r="G137" s="269">
        <v>7.7</v>
      </c>
      <c r="H137" s="269">
        <v>1</v>
      </c>
      <c r="I137" s="269">
        <v>5</v>
      </c>
      <c r="J137" s="269">
        <v>204</v>
      </c>
      <c r="K137" s="269">
        <f t="shared" si="12"/>
        <v>0.8038197514589329</v>
      </c>
      <c r="L137" s="269">
        <v>62203</v>
      </c>
      <c r="M137" s="269">
        <f>ROUND(F137*I137/G137,0)</f>
        <v>211</v>
      </c>
      <c r="N137" s="269"/>
      <c r="O137" s="269"/>
      <c r="P137" s="269"/>
      <c r="Q137" s="269"/>
      <c r="R137" s="269"/>
      <c r="S137" s="269">
        <f t="shared" si="13"/>
        <v>0</v>
      </c>
      <c r="T137" s="269">
        <v>18711</v>
      </c>
      <c r="U137" s="269"/>
      <c r="V137" s="269">
        <v>5</v>
      </c>
      <c r="W137" s="290">
        <v>204</v>
      </c>
      <c r="X137" s="163"/>
      <c r="Y137" s="163"/>
      <c r="Z137" s="51">
        <v>206</v>
      </c>
    </row>
    <row r="138" spans="1:26" ht="38.25">
      <c r="A138" s="360"/>
      <c r="B138" s="382"/>
      <c r="C138" s="49" t="s">
        <v>216</v>
      </c>
      <c r="D138" s="50" t="s">
        <v>217</v>
      </c>
      <c r="E138" s="208" t="s">
        <v>215</v>
      </c>
      <c r="F138" s="269"/>
      <c r="G138" s="269"/>
      <c r="H138" s="269"/>
      <c r="I138" s="269"/>
      <c r="J138" s="269"/>
      <c r="K138" s="269">
        <f t="shared" si="12"/>
        <v>0</v>
      </c>
      <c r="L138" s="269">
        <v>62203</v>
      </c>
      <c r="M138" s="269"/>
      <c r="N138" s="269"/>
      <c r="O138" s="269"/>
      <c r="P138" s="269"/>
      <c r="Q138" s="269"/>
      <c r="R138" s="269"/>
      <c r="S138" s="269">
        <f t="shared" si="13"/>
        <v>0</v>
      </c>
      <c r="T138" s="269">
        <v>18711</v>
      </c>
      <c r="U138" s="269"/>
      <c r="V138" s="269"/>
      <c r="W138" s="290"/>
      <c r="X138" s="163"/>
      <c r="Y138" s="163"/>
      <c r="Z138" s="51">
        <v>543</v>
      </c>
    </row>
    <row r="139" spans="1:28" ht="15.75">
      <c r="A139" s="360"/>
      <c r="B139" s="364" t="s">
        <v>5</v>
      </c>
      <c r="C139" s="364"/>
      <c r="D139" s="364"/>
      <c r="E139" s="364"/>
      <c r="F139" s="269"/>
      <c r="G139" s="269"/>
      <c r="H139" s="269"/>
      <c r="I139" s="269">
        <f>SUM(I127:I138)</f>
        <v>122</v>
      </c>
      <c r="J139" s="269">
        <f>SUM(J127:J138)</f>
        <v>4896</v>
      </c>
      <c r="K139" s="269">
        <f t="shared" si="12"/>
        <v>19.61320193559796</v>
      </c>
      <c r="L139" s="269">
        <v>62203</v>
      </c>
      <c r="M139" s="269"/>
      <c r="N139" s="269"/>
      <c r="O139" s="269"/>
      <c r="P139" s="269"/>
      <c r="Q139" s="269">
        <f>SUM(Q127:Q138)</f>
        <v>20</v>
      </c>
      <c r="R139" s="269">
        <f>SUM(R127:R138)</f>
        <v>622</v>
      </c>
      <c r="S139" s="269">
        <f t="shared" si="13"/>
        <v>10.688899577788467</v>
      </c>
      <c r="T139" s="269">
        <v>18711</v>
      </c>
      <c r="U139" s="269"/>
      <c r="V139" s="269">
        <v>103</v>
      </c>
      <c r="W139" s="290">
        <v>3714</v>
      </c>
      <c r="X139" s="163"/>
      <c r="Y139" s="298"/>
      <c r="Z139" s="51">
        <v>204</v>
      </c>
      <c r="AA139" s="163">
        <v>162</v>
      </c>
      <c r="AB139" s="298">
        <v>6186</v>
      </c>
    </row>
    <row r="140" spans="1:26" ht="15.75">
      <c r="A140" s="360" t="s">
        <v>175</v>
      </c>
      <c r="B140" s="396" t="s">
        <v>251</v>
      </c>
      <c r="C140" s="65" t="s">
        <v>10</v>
      </c>
      <c r="D140" s="66" t="s">
        <v>195</v>
      </c>
      <c r="E140" s="211" t="s">
        <v>11</v>
      </c>
      <c r="F140" s="269">
        <v>337</v>
      </c>
      <c r="G140" s="269">
        <v>10.8</v>
      </c>
      <c r="H140" s="269">
        <v>1</v>
      </c>
      <c r="I140" s="269">
        <v>6</v>
      </c>
      <c r="J140" s="269">
        <v>1360</v>
      </c>
      <c r="K140" s="269">
        <f t="shared" si="12"/>
        <v>0.9145086802115563</v>
      </c>
      <c r="L140" s="269">
        <v>65609</v>
      </c>
      <c r="M140" s="269">
        <f>ROUND(F140*I140/G140,0)</f>
        <v>187</v>
      </c>
      <c r="N140" s="269"/>
      <c r="O140" s="269"/>
      <c r="P140" s="269"/>
      <c r="Q140" s="269"/>
      <c r="R140" s="269"/>
      <c r="S140" s="269">
        <f t="shared" si="13"/>
        <v>0</v>
      </c>
      <c r="T140" s="269">
        <v>8179</v>
      </c>
      <c r="U140" s="269"/>
      <c r="V140" s="269">
        <v>6</v>
      </c>
      <c r="W140" s="290">
        <v>1360</v>
      </c>
      <c r="X140" s="163">
        <v>1360</v>
      </c>
      <c r="Y140" s="163"/>
      <c r="Z140" s="51">
        <v>0</v>
      </c>
    </row>
    <row r="141" spans="1:26" ht="25.5">
      <c r="A141" s="360"/>
      <c r="B141" s="397"/>
      <c r="C141" s="49"/>
      <c r="D141" s="50"/>
      <c r="E141" s="202" t="s">
        <v>38</v>
      </c>
      <c r="F141" s="269">
        <v>337</v>
      </c>
      <c r="G141" s="269">
        <v>10.8</v>
      </c>
      <c r="H141" s="269">
        <v>1</v>
      </c>
      <c r="I141" s="269">
        <v>6</v>
      </c>
      <c r="J141" s="269">
        <v>1360</v>
      </c>
      <c r="K141" s="269">
        <f t="shared" si="12"/>
        <v>0.9145086802115563</v>
      </c>
      <c r="L141" s="269">
        <v>65609</v>
      </c>
      <c r="M141" s="269">
        <f>ROUND(F141*I141/G141,0)</f>
        <v>187</v>
      </c>
      <c r="N141" s="269"/>
      <c r="O141" s="269"/>
      <c r="P141" s="269"/>
      <c r="Q141" s="269"/>
      <c r="R141" s="269"/>
      <c r="S141" s="269">
        <f t="shared" si="13"/>
        <v>0</v>
      </c>
      <c r="T141" s="269">
        <v>8179</v>
      </c>
      <c r="U141" s="269"/>
      <c r="V141" s="269">
        <v>6</v>
      </c>
      <c r="W141" s="290">
        <v>1360</v>
      </c>
      <c r="X141" s="163">
        <v>1260</v>
      </c>
      <c r="Y141" s="163"/>
      <c r="Z141" s="60">
        <f>Z140+Z139+Z138+Z137+Z136+Z135+Z134+Z132+Z131+Z130+Z129</f>
        <v>5590</v>
      </c>
    </row>
    <row r="142" spans="1:26" ht="15.75">
      <c r="A142" s="402"/>
      <c r="B142" s="397"/>
      <c r="C142" s="49" t="s">
        <v>166</v>
      </c>
      <c r="D142" s="50" t="s">
        <v>167</v>
      </c>
      <c r="E142" s="208" t="s">
        <v>168</v>
      </c>
      <c r="F142" s="269"/>
      <c r="G142" s="269"/>
      <c r="H142" s="269"/>
      <c r="I142" s="269"/>
      <c r="J142" s="269"/>
      <c r="K142" s="269">
        <f t="shared" si="12"/>
        <v>0</v>
      </c>
      <c r="L142" s="269">
        <v>65609</v>
      </c>
      <c r="M142" s="269"/>
      <c r="N142" s="269"/>
      <c r="O142" s="269"/>
      <c r="P142" s="269"/>
      <c r="Q142" s="269"/>
      <c r="R142" s="269"/>
      <c r="S142" s="269">
        <f t="shared" si="13"/>
        <v>0</v>
      </c>
      <c r="T142" s="269">
        <v>8179</v>
      </c>
      <c r="U142" s="269"/>
      <c r="V142" s="269"/>
      <c r="W142" s="290"/>
      <c r="X142" s="163"/>
      <c r="Y142" s="163"/>
      <c r="Z142" s="67">
        <v>1356</v>
      </c>
    </row>
    <row r="143" spans="1:26" ht="25.5">
      <c r="A143" s="402"/>
      <c r="B143" s="397"/>
      <c r="C143" s="371" t="s">
        <v>187</v>
      </c>
      <c r="D143" s="373" t="s">
        <v>188</v>
      </c>
      <c r="E143" s="208" t="s">
        <v>215</v>
      </c>
      <c r="F143" s="269"/>
      <c r="G143" s="269"/>
      <c r="H143" s="269"/>
      <c r="I143" s="269"/>
      <c r="J143" s="269"/>
      <c r="K143" s="269">
        <f t="shared" si="12"/>
        <v>0</v>
      </c>
      <c r="L143" s="269">
        <v>65609</v>
      </c>
      <c r="M143" s="269"/>
      <c r="N143" s="269"/>
      <c r="O143" s="269"/>
      <c r="P143" s="269"/>
      <c r="Q143" s="269"/>
      <c r="R143" s="269"/>
      <c r="S143" s="269">
        <f t="shared" si="13"/>
        <v>0</v>
      </c>
      <c r="T143" s="269">
        <v>8179</v>
      </c>
      <c r="U143" s="269"/>
      <c r="V143" s="269"/>
      <c r="W143" s="290"/>
      <c r="X143" s="163"/>
      <c r="Y143" s="163"/>
      <c r="Z143" s="51">
        <v>1206</v>
      </c>
    </row>
    <row r="144" spans="1:26" ht="51">
      <c r="A144" s="402"/>
      <c r="B144" s="397"/>
      <c r="C144" s="372"/>
      <c r="D144" s="374"/>
      <c r="E144" s="208" t="s">
        <v>189</v>
      </c>
      <c r="F144" s="269"/>
      <c r="G144" s="269"/>
      <c r="H144" s="269"/>
      <c r="I144" s="269"/>
      <c r="J144" s="269"/>
      <c r="K144" s="269">
        <f t="shared" si="12"/>
        <v>0</v>
      </c>
      <c r="L144" s="269">
        <v>65609</v>
      </c>
      <c r="M144" s="269"/>
      <c r="N144" s="269"/>
      <c r="O144" s="269"/>
      <c r="P144" s="269"/>
      <c r="Q144" s="269"/>
      <c r="R144" s="269"/>
      <c r="S144" s="269">
        <f t="shared" si="13"/>
        <v>0</v>
      </c>
      <c r="T144" s="269">
        <v>8179</v>
      </c>
      <c r="U144" s="269"/>
      <c r="V144" s="269"/>
      <c r="W144" s="290"/>
      <c r="X144" s="163"/>
      <c r="Y144" s="163"/>
      <c r="Z144" s="51">
        <v>1812</v>
      </c>
    </row>
    <row r="145" spans="1:26" ht="38.25">
      <c r="A145" s="402"/>
      <c r="B145" s="397"/>
      <c r="C145" s="49" t="s">
        <v>230</v>
      </c>
      <c r="D145" s="50" t="s">
        <v>231</v>
      </c>
      <c r="E145" s="208" t="s">
        <v>232</v>
      </c>
      <c r="F145" s="269">
        <v>324</v>
      </c>
      <c r="G145" s="269">
        <v>7.6</v>
      </c>
      <c r="H145" s="269">
        <v>1</v>
      </c>
      <c r="I145" s="269">
        <v>2</v>
      </c>
      <c r="J145" s="269">
        <v>110</v>
      </c>
      <c r="K145" s="269">
        <f t="shared" si="12"/>
        <v>0.30483622673718547</v>
      </c>
      <c r="L145" s="269">
        <v>65609</v>
      </c>
      <c r="M145" s="269">
        <f>ROUND(F145*I145/G145,0)</f>
        <v>85</v>
      </c>
      <c r="N145" s="269"/>
      <c r="O145" s="269"/>
      <c r="P145" s="269"/>
      <c r="Q145" s="269"/>
      <c r="R145" s="269"/>
      <c r="S145" s="269">
        <f t="shared" si="13"/>
        <v>0</v>
      </c>
      <c r="T145" s="269">
        <v>8179</v>
      </c>
      <c r="U145" s="269"/>
      <c r="V145" s="269">
        <v>2</v>
      </c>
      <c r="W145" s="290">
        <v>110</v>
      </c>
      <c r="X145" s="163"/>
      <c r="Y145" s="163"/>
      <c r="Z145" s="51">
        <v>320</v>
      </c>
    </row>
    <row r="146" spans="1:26" ht="38.25">
      <c r="A146" s="402"/>
      <c r="B146" s="398"/>
      <c r="C146" s="49" t="s">
        <v>216</v>
      </c>
      <c r="D146" s="50" t="s">
        <v>217</v>
      </c>
      <c r="E146" s="208" t="s">
        <v>215</v>
      </c>
      <c r="F146" s="269"/>
      <c r="G146" s="269"/>
      <c r="H146" s="269"/>
      <c r="I146" s="269"/>
      <c r="J146" s="269"/>
      <c r="K146" s="269">
        <f t="shared" si="12"/>
        <v>0</v>
      </c>
      <c r="L146" s="269">
        <v>65609</v>
      </c>
      <c r="M146" s="269"/>
      <c r="N146" s="269"/>
      <c r="O146" s="269"/>
      <c r="P146" s="269"/>
      <c r="Q146" s="269"/>
      <c r="R146" s="269"/>
      <c r="S146" s="269">
        <f t="shared" si="13"/>
        <v>0</v>
      </c>
      <c r="T146" s="269">
        <v>8179</v>
      </c>
      <c r="U146" s="269"/>
      <c r="V146" s="269"/>
      <c r="W146" s="290"/>
      <c r="X146" s="163"/>
      <c r="Y146" s="163"/>
      <c r="Z146" s="51">
        <v>546</v>
      </c>
    </row>
    <row r="147" spans="1:28" ht="15.75">
      <c r="A147" s="402"/>
      <c r="B147" s="364" t="s">
        <v>5</v>
      </c>
      <c r="C147" s="364"/>
      <c r="D147" s="364"/>
      <c r="E147" s="364"/>
      <c r="F147" s="269"/>
      <c r="G147" s="269"/>
      <c r="H147" s="269"/>
      <c r="I147" s="269">
        <f>SUM(I140:I146)-I141</f>
        <v>8</v>
      </c>
      <c r="J147" s="269">
        <f>SUM(J140:J146)-J141</f>
        <v>1470</v>
      </c>
      <c r="K147" s="269">
        <f t="shared" si="12"/>
        <v>1.2193449069487419</v>
      </c>
      <c r="L147" s="269">
        <v>65609</v>
      </c>
      <c r="M147" s="269"/>
      <c r="N147" s="269"/>
      <c r="O147" s="269"/>
      <c r="P147" s="269"/>
      <c r="Q147" s="269">
        <f>SUM(Q140:Q146)-Q141</f>
        <v>0</v>
      </c>
      <c r="R147" s="269">
        <f>SUM(R140:R146)-R141</f>
        <v>0</v>
      </c>
      <c r="S147" s="269">
        <f t="shared" si="13"/>
        <v>0</v>
      </c>
      <c r="T147" s="269">
        <v>8179</v>
      </c>
      <c r="U147" s="269"/>
      <c r="V147" s="269">
        <v>8</v>
      </c>
      <c r="W147" s="290">
        <v>1470</v>
      </c>
      <c r="X147" s="163"/>
      <c r="Y147" s="298"/>
      <c r="Z147" s="51">
        <v>80</v>
      </c>
      <c r="AA147">
        <v>74</v>
      </c>
      <c r="AB147">
        <v>4270</v>
      </c>
    </row>
    <row r="148" spans="1:26" ht="25.5">
      <c r="A148" s="360" t="s">
        <v>8</v>
      </c>
      <c r="B148" s="132" t="s">
        <v>252</v>
      </c>
      <c r="C148" s="49" t="s">
        <v>178</v>
      </c>
      <c r="D148" s="50" t="s">
        <v>179</v>
      </c>
      <c r="E148" s="208" t="s">
        <v>180</v>
      </c>
      <c r="F148" s="269"/>
      <c r="G148" s="269"/>
      <c r="H148" s="269"/>
      <c r="I148" s="269"/>
      <c r="J148" s="269"/>
      <c r="K148" s="269"/>
      <c r="L148" s="269">
        <v>0</v>
      </c>
      <c r="M148" s="269"/>
      <c r="N148" s="269">
        <v>326</v>
      </c>
      <c r="O148" s="269">
        <v>8.6</v>
      </c>
      <c r="P148" s="269">
        <v>2</v>
      </c>
      <c r="Q148" s="269">
        <v>40</v>
      </c>
      <c r="R148" s="269">
        <v>1500</v>
      </c>
      <c r="S148" s="269">
        <f t="shared" si="13"/>
        <v>36.330608537693</v>
      </c>
      <c r="T148" s="269">
        <v>11010</v>
      </c>
      <c r="U148" s="269">
        <f>ROUND(Q148*N148/O148,)</f>
        <v>1516</v>
      </c>
      <c r="V148" s="269">
        <v>40</v>
      </c>
      <c r="W148" s="290">
        <v>1500</v>
      </c>
      <c r="X148" s="163"/>
      <c r="Y148" s="163"/>
      <c r="Z148" s="51">
        <v>0</v>
      </c>
    </row>
    <row r="149" spans="1:26" ht="15.75">
      <c r="A149" s="360"/>
      <c r="B149" s="364" t="s">
        <v>5</v>
      </c>
      <c r="C149" s="364"/>
      <c r="D149" s="364"/>
      <c r="E149" s="364"/>
      <c r="F149" s="269"/>
      <c r="G149" s="269"/>
      <c r="H149" s="269"/>
      <c r="I149" s="269"/>
      <c r="J149" s="269"/>
      <c r="K149" s="269"/>
      <c r="L149" s="269">
        <v>0</v>
      </c>
      <c r="M149" s="269"/>
      <c r="N149" s="269"/>
      <c r="O149" s="269"/>
      <c r="P149" s="269"/>
      <c r="Q149" s="269">
        <f>Q148</f>
        <v>40</v>
      </c>
      <c r="R149" s="269">
        <f>R148</f>
        <v>1500</v>
      </c>
      <c r="S149" s="269">
        <f t="shared" si="13"/>
        <v>36.330608537693</v>
      </c>
      <c r="T149" s="269">
        <v>11010</v>
      </c>
      <c r="U149" s="269"/>
      <c r="V149" s="269">
        <v>40</v>
      </c>
      <c r="W149" s="290">
        <v>1500</v>
      </c>
      <c r="X149" s="163"/>
      <c r="Y149" s="163"/>
      <c r="Z149" s="60">
        <f>Z148+Z147+Z146+Z145+Z144+Z142</f>
        <v>4114</v>
      </c>
    </row>
    <row r="150" spans="1:26" ht="15.75">
      <c r="A150" s="360" t="s">
        <v>51</v>
      </c>
      <c r="B150" s="380" t="s">
        <v>253</v>
      </c>
      <c r="C150" s="49" t="s">
        <v>3</v>
      </c>
      <c r="D150" s="50" t="s">
        <v>162</v>
      </c>
      <c r="E150" s="208" t="s">
        <v>163</v>
      </c>
      <c r="F150" s="269"/>
      <c r="G150" s="269"/>
      <c r="H150" s="269"/>
      <c r="I150" s="269"/>
      <c r="J150" s="269"/>
      <c r="K150" s="269">
        <f t="shared" si="12"/>
        <v>0</v>
      </c>
      <c r="L150" s="269">
        <v>52266</v>
      </c>
      <c r="M150" s="269"/>
      <c r="N150" s="269"/>
      <c r="O150" s="269"/>
      <c r="P150" s="269"/>
      <c r="Q150" s="269"/>
      <c r="R150" s="269"/>
      <c r="S150" s="269">
        <f t="shared" si="13"/>
        <v>0</v>
      </c>
      <c r="T150" s="269">
        <v>16415</v>
      </c>
      <c r="U150" s="269"/>
      <c r="V150" s="269"/>
      <c r="W150" s="290"/>
      <c r="X150" s="163"/>
      <c r="Y150" s="163"/>
      <c r="Z150" s="51">
        <v>1450</v>
      </c>
    </row>
    <row r="151" spans="1:26" ht="15.75">
      <c r="A151" s="360"/>
      <c r="B151" s="381"/>
      <c r="C151" s="81" t="s">
        <v>4</v>
      </c>
      <c r="D151" s="82" t="s">
        <v>164</v>
      </c>
      <c r="E151" s="214" t="s">
        <v>165</v>
      </c>
      <c r="F151" s="269">
        <v>332</v>
      </c>
      <c r="G151" s="269">
        <v>11.5</v>
      </c>
      <c r="H151" s="269">
        <v>2</v>
      </c>
      <c r="I151" s="269">
        <v>3</v>
      </c>
      <c r="J151" s="269">
        <v>72</v>
      </c>
      <c r="K151" s="269">
        <f t="shared" si="12"/>
        <v>0.5739869130983813</v>
      </c>
      <c r="L151" s="269">
        <v>52266</v>
      </c>
      <c r="M151" s="269">
        <f>ROUND(F151*I151/G151,0)</f>
        <v>87</v>
      </c>
      <c r="N151" s="269">
        <v>332</v>
      </c>
      <c r="O151" s="269">
        <v>11.5</v>
      </c>
      <c r="P151" s="269"/>
      <c r="Q151" s="269"/>
      <c r="R151" s="269"/>
      <c r="S151" s="269">
        <f t="shared" si="13"/>
        <v>0</v>
      </c>
      <c r="T151" s="269">
        <v>16415</v>
      </c>
      <c r="U151" s="269">
        <f>ROUND(Q151*N151/O151,)</f>
        <v>0</v>
      </c>
      <c r="V151" s="269">
        <v>3</v>
      </c>
      <c r="W151" s="290">
        <v>72</v>
      </c>
      <c r="X151" s="163"/>
      <c r="Y151" s="163"/>
      <c r="Z151" s="60">
        <f>Z150</f>
        <v>1450</v>
      </c>
    </row>
    <row r="152" spans="1:26" ht="25.5">
      <c r="A152" s="360"/>
      <c r="B152" s="381"/>
      <c r="C152" s="53"/>
      <c r="D152" s="74"/>
      <c r="E152" s="75" t="s">
        <v>254</v>
      </c>
      <c r="F152" s="269"/>
      <c r="G152" s="269"/>
      <c r="H152" s="269">
        <v>2</v>
      </c>
      <c r="I152" s="269">
        <v>3</v>
      </c>
      <c r="J152" s="269">
        <v>72</v>
      </c>
      <c r="K152" s="269">
        <f t="shared" si="12"/>
        <v>0.5739869130983813</v>
      </c>
      <c r="L152" s="269">
        <v>52266</v>
      </c>
      <c r="M152" s="269"/>
      <c r="N152" s="269"/>
      <c r="O152" s="269"/>
      <c r="P152" s="269"/>
      <c r="Q152" s="269"/>
      <c r="R152" s="269"/>
      <c r="S152" s="269">
        <f t="shared" si="13"/>
        <v>0</v>
      </c>
      <c r="T152" s="269">
        <v>16415</v>
      </c>
      <c r="U152" s="269"/>
      <c r="V152" s="269">
        <v>3</v>
      </c>
      <c r="W152" s="290">
        <v>72</v>
      </c>
      <c r="X152" s="163"/>
      <c r="Y152" s="163"/>
      <c r="Z152" s="51">
        <v>220</v>
      </c>
    </row>
    <row r="153" spans="1:26" ht="15.75">
      <c r="A153" s="360"/>
      <c r="B153" s="381"/>
      <c r="C153" s="65" t="s">
        <v>10</v>
      </c>
      <c r="D153" s="66" t="s">
        <v>195</v>
      </c>
      <c r="E153" s="211" t="s">
        <v>11</v>
      </c>
      <c r="F153" s="269"/>
      <c r="G153" s="269"/>
      <c r="H153" s="269"/>
      <c r="I153" s="269"/>
      <c r="J153" s="269"/>
      <c r="K153" s="269">
        <f t="shared" si="12"/>
        <v>0</v>
      </c>
      <c r="L153" s="269">
        <v>52266</v>
      </c>
      <c r="M153" s="269"/>
      <c r="N153" s="269"/>
      <c r="O153" s="269"/>
      <c r="P153" s="269"/>
      <c r="Q153" s="269"/>
      <c r="R153" s="269"/>
      <c r="S153" s="269">
        <f t="shared" si="13"/>
        <v>0</v>
      </c>
      <c r="T153" s="269">
        <v>16415</v>
      </c>
      <c r="U153" s="269"/>
      <c r="V153" s="269"/>
      <c r="W153" s="290"/>
      <c r="X153" s="163">
        <v>0</v>
      </c>
      <c r="Y153" s="163"/>
      <c r="Z153" s="83">
        <v>60</v>
      </c>
    </row>
    <row r="154" spans="1:26" ht="25.5">
      <c r="A154" s="360"/>
      <c r="B154" s="381"/>
      <c r="C154" s="49"/>
      <c r="D154" s="100"/>
      <c r="E154" s="76" t="s">
        <v>38</v>
      </c>
      <c r="F154" s="269"/>
      <c r="G154" s="269"/>
      <c r="H154" s="269"/>
      <c r="I154" s="269"/>
      <c r="J154" s="269"/>
      <c r="K154" s="269">
        <f t="shared" si="12"/>
        <v>0</v>
      </c>
      <c r="L154" s="269">
        <v>52266</v>
      </c>
      <c r="M154" s="269"/>
      <c r="N154" s="269"/>
      <c r="O154" s="269"/>
      <c r="P154" s="269"/>
      <c r="Q154" s="269"/>
      <c r="R154" s="269"/>
      <c r="S154" s="269">
        <f t="shared" si="13"/>
        <v>0</v>
      </c>
      <c r="T154" s="269">
        <v>16415</v>
      </c>
      <c r="U154" s="269"/>
      <c r="V154" s="269"/>
      <c r="W154" s="290"/>
      <c r="X154" s="163">
        <v>0</v>
      </c>
      <c r="Y154" s="163"/>
      <c r="Z154" s="55">
        <v>60</v>
      </c>
    </row>
    <row r="155" spans="1:26" ht="25.5">
      <c r="A155" s="360"/>
      <c r="B155" s="381"/>
      <c r="C155" s="49" t="s">
        <v>191</v>
      </c>
      <c r="D155" s="50" t="s">
        <v>192</v>
      </c>
      <c r="E155" s="208" t="s">
        <v>193</v>
      </c>
      <c r="F155" s="269">
        <v>327</v>
      </c>
      <c r="G155" s="269">
        <v>6.8</v>
      </c>
      <c r="H155" s="269">
        <v>1</v>
      </c>
      <c r="I155" s="269">
        <v>5</v>
      </c>
      <c r="J155" s="269">
        <v>250</v>
      </c>
      <c r="K155" s="269">
        <f t="shared" si="12"/>
        <v>0.9566448551639689</v>
      </c>
      <c r="L155" s="269">
        <v>52266</v>
      </c>
      <c r="M155" s="269">
        <f>ROUND(F155*I155/G155,0)</f>
        <v>240</v>
      </c>
      <c r="N155" s="269">
        <v>327</v>
      </c>
      <c r="O155" s="269">
        <v>6.8</v>
      </c>
      <c r="P155" s="269"/>
      <c r="Q155" s="269"/>
      <c r="R155" s="269"/>
      <c r="S155" s="269">
        <f t="shared" si="13"/>
        <v>0</v>
      </c>
      <c r="T155" s="269">
        <v>16415</v>
      </c>
      <c r="U155" s="269">
        <f>ROUND(Q155*N155/O155,)</f>
        <v>0</v>
      </c>
      <c r="V155" s="269">
        <v>5</v>
      </c>
      <c r="W155" s="290">
        <v>250</v>
      </c>
      <c r="X155" s="163"/>
      <c r="Y155" s="163"/>
      <c r="Z155" s="67">
        <v>1032</v>
      </c>
    </row>
    <row r="156" spans="1:26" ht="25.5">
      <c r="A156" s="360"/>
      <c r="B156" s="381"/>
      <c r="C156" s="49" t="s">
        <v>178</v>
      </c>
      <c r="D156" s="50" t="s">
        <v>179</v>
      </c>
      <c r="E156" s="208" t="s">
        <v>180</v>
      </c>
      <c r="F156" s="269">
        <v>326</v>
      </c>
      <c r="G156" s="269">
        <v>8.6</v>
      </c>
      <c r="H156" s="269"/>
      <c r="I156" s="269"/>
      <c r="J156" s="269"/>
      <c r="K156" s="269">
        <f t="shared" si="12"/>
        <v>0</v>
      </c>
      <c r="L156" s="269">
        <v>52266</v>
      </c>
      <c r="M156" s="269">
        <f>ROUND(F156*I156/G156,0)</f>
        <v>0</v>
      </c>
      <c r="N156" s="269">
        <v>326</v>
      </c>
      <c r="O156" s="269">
        <v>8.6</v>
      </c>
      <c r="P156" s="269">
        <v>1</v>
      </c>
      <c r="Q156" s="269">
        <v>6</v>
      </c>
      <c r="R156" s="269">
        <v>240</v>
      </c>
      <c r="S156" s="269">
        <f t="shared" si="13"/>
        <v>3.6551934206518433</v>
      </c>
      <c r="T156" s="269">
        <v>16415</v>
      </c>
      <c r="U156" s="269">
        <f>ROUND(Q156*N156/O156,)</f>
        <v>227</v>
      </c>
      <c r="V156" s="269">
        <v>6</v>
      </c>
      <c r="W156" s="290">
        <v>240</v>
      </c>
      <c r="X156" s="163"/>
      <c r="Y156" s="163"/>
      <c r="Z156" s="73">
        <v>912</v>
      </c>
    </row>
    <row r="157" spans="1:26" ht="15.75">
      <c r="A157" s="360"/>
      <c r="B157" s="381"/>
      <c r="C157" s="49" t="s">
        <v>166</v>
      </c>
      <c r="D157" s="50" t="s">
        <v>167</v>
      </c>
      <c r="E157" s="208" t="s">
        <v>168</v>
      </c>
      <c r="F157" s="269">
        <v>340</v>
      </c>
      <c r="G157" s="269">
        <v>10.1</v>
      </c>
      <c r="H157" s="269">
        <v>1</v>
      </c>
      <c r="I157" s="269">
        <v>23</v>
      </c>
      <c r="J157" s="269">
        <v>801</v>
      </c>
      <c r="K157" s="269">
        <f t="shared" si="12"/>
        <v>4.400566333754257</v>
      </c>
      <c r="L157" s="269">
        <v>52266</v>
      </c>
      <c r="M157" s="269">
        <f>ROUND(F157*I157/G157,0)</f>
        <v>774</v>
      </c>
      <c r="N157" s="269">
        <v>340</v>
      </c>
      <c r="O157" s="269">
        <v>10.1</v>
      </c>
      <c r="P157" s="269"/>
      <c r="Q157" s="269"/>
      <c r="R157" s="269"/>
      <c r="S157" s="269">
        <f t="shared" si="13"/>
        <v>0</v>
      </c>
      <c r="T157" s="269">
        <v>16415</v>
      </c>
      <c r="U157" s="269">
        <f>ROUND(Q157*N157/O157,)</f>
        <v>0</v>
      </c>
      <c r="V157" s="269">
        <v>23</v>
      </c>
      <c r="W157" s="290">
        <v>801</v>
      </c>
      <c r="X157" s="163"/>
      <c r="Y157" s="163"/>
      <c r="Z157" s="51">
        <v>250</v>
      </c>
    </row>
    <row r="158" spans="1:26" ht="38.25">
      <c r="A158" s="360"/>
      <c r="B158" s="381"/>
      <c r="C158" s="49" t="s">
        <v>255</v>
      </c>
      <c r="D158" s="50" t="s">
        <v>256</v>
      </c>
      <c r="E158" s="208" t="s">
        <v>257</v>
      </c>
      <c r="F158" s="269">
        <v>333</v>
      </c>
      <c r="G158" s="269">
        <v>11</v>
      </c>
      <c r="H158" s="269">
        <v>1</v>
      </c>
      <c r="I158" s="269">
        <v>7</v>
      </c>
      <c r="J158" s="269">
        <v>200</v>
      </c>
      <c r="K158" s="269">
        <f t="shared" si="12"/>
        <v>1.3393027972295564</v>
      </c>
      <c r="L158" s="269">
        <v>52266</v>
      </c>
      <c r="M158" s="269">
        <f>ROUND(F158*I158/G158,0)</f>
        <v>212</v>
      </c>
      <c r="N158" s="269">
        <v>333</v>
      </c>
      <c r="O158" s="269">
        <v>11</v>
      </c>
      <c r="P158" s="269"/>
      <c r="Q158" s="269"/>
      <c r="R158" s="269"/>
      <c r="S158" s="269">
        <f t="shared" si="13"/>
        <v>0</v>
      </c>
      <c r="T158" s="269">
        <v>16415</v>
      </c>
      <c r="U158" s="269">
        <f>ROUND(Q158*N158/O158,)</f>
        <v>0</v>
      </c>
      <c r="V158" s="269">
        <v>7</v>
      </c>
      <c r="W158" s="290">
        <v>200</v>
      </c>
      <c r="X158" s="163"/>
      <c r="Y158" s="163"/>
      <c r="Z158" s="51">
        <v>460</v>
      </c>
    </row>
    <row r="159" spans="1:26" ht="25.5">
      <c r="A159" s="360"/>
      <c r="B159" s="381"/>
      <c r="C159" s="49" t="s">
        <v>219</v>
      </c>
      <c r="D159" s="50" t="s">
        <v>220</v>
      </c>
      <c r="E159" s="208" t="s">
        <v>221</v>
      </c>
      <c r="F159" s="269"/>
      <c r="G159" s="269"/>
      <c r="H159" s="269"/>
      <c r="I159" s="269"/>
      <c r="J159" s="269"/>
      <c r="K159" s="269">
        <f t="shared" si="12"/>
        <v>0</v>
      </c>
      <c r="L159" s="269">
        <v>52266</v>
      </c>
      <c r="M159" s="269"/>
      <c r="N159" s="269"/>
      <c r="O159" s="269"/>
      <c r="P159" s="269"/>
      <c r="Q159" s="269"/>
      <c r="R159" s="269"/>
      <c r="S159" s="269">
        <f t="shared" si="13"/>
        <v>0</v>
      </c>
      <c r="T159" s="269">
        <v>16415</v>
      </c>
      <c r="U159" s="269"/>
      <c r="V159" s="269"/>
      <c r="W159" s="290"/>
      <c r="X159" s="163"/>
      <c r="Y159" s="163"/>
      <c r="Z159" s="51">
        <v>1086</v>
      </c>
    </row>
    <row r="160" spans="1:26" ht="76.5">
      <c r="A160" s="360"/>
      <c r="B160" s="381"/>
      <c r="C160" s="49" t="s">
        <v>187</v>
      </c>
      <c r="D160" s="50" t="s">
        <v>188</v>
      </c>
      <c r="E160" s="208" t="s">
        <v>215</v>
      </c>
      <c r="F160" s="269">
        <v>318</v>
      </c>
      <c r="G160" s="269">
        <v>6.3</v>
      </c>
      <c r="H160" s="269">
        <v>1</v>
      </c>
      <c r="I160" s="269">
        <v>11</v>
      </c>
      <c r="J160" s="269">
        <v>556</v>
      </c>
      <c r="K160" s="269">
        <f t="shared" si="12"/>
        <v>2.1046186813607317</v>
      </c>
      <c r="L160" s="269">
        <v>52266</v>
      </c>
      <c r="M160" s="269">
        <f>ROUND(F160*I160/G160,0)</f>
        <v>555</v>
      </c>
      <c r="N160" s="269">
        <v>318</v>
      </c>
      <c r="O160" s="269">
        <v>6.3</v>
      </c>
      <c r="P160" s="269"/>
      <c r="Q160" s="269"/>
      <c r="R160" s="269"/>
      <c r="S160" s="269">
        <f t="shared" si="13"/>
        <v>0</v>
      </c>
      <c r="T160" s="269">
        <v>16415</v>
      </c>
      <c r="U160" s="269">
        <f>ROUND(Q160*N160/O160,)</f>
        <v>0</v>
      </c>
      <c r="V160" s="269">
        <v>11</v>
      </c>
      <c r="W160" s="290">
        <v>556</v>
      </c>
      <c r="X160" s="163"/>
      <c r="Y160" s="163"/>
      <c r="Z160" s="51">
        <v>200</v>
      </c>
    </row>
    <row r="161" spans="1:26" ht="38.25">
      <c r="A161" s="360"/>
      <c r="B161" s="381"/>
      <c r="C161" s="49" t="s">
        <v>230</v>
      </c>
      <c r="D161" s="50" t="s">
        <v>231</v>
      </c>
      <c r="E161" s="208" t="s">
        <v>232</v>
      </c>
      <c r="F161" s="269">
        <v>324</v>
      </c>
      <c r="G161" s="269">
        <v>7.6</v>
      </c>
      <c r="H161" s="269">
        <v>1</v>
      </c>
      <c r="I161" s="269">
        <v>3</v>
      </c>
      <c r="J161" s="269">
        <v>140</v>
      </c>
      <c r="K161" s="269">
        <f t="shared" si="12"/>
        <v>0.5739869130983813</v>
      </c>
      <c r="L161" s="269">
        <v>52266</v>
      </c>
      <c r="M161" s="269">
        <f>ROUND(F161*I161/G161,0)</f>
        <v>128</v>
      </c>
      <c r="N161" s="269">
        <v>324</v>
      </c>
      <c r="O161" s="269">
        <v>7.6</v>
      </c>
      <c r="P161" s="269"/>
      <c r="Q161" s="269"/>
      <c r="R161" s="269"/>
      <c r="S161" s="269">
        <f t="shared" si="13"/>
        <v>0</v>
      </c>
      <c r="T161" s="269">
        <v>16415</v>
      </c>
      <c r="U161" s="269">
        <f>ROUND(Q161*N161/O161,)</f>
        <v>0</v>
      </c>
      <c r="V161" s="269">
        <v>3</v>
      </c>
      <c r="W161" s="290">
        <v>140</v>
      </c>
      <c r="X161" s="163"/>
      <c r="Y161" s="163"/>
      <c r="Z161" s="51">
        <v>275</v>
      </c>
    </row>
    <row r="162" spans="1:26" ht="38.25">
      <c r="A162" s="360"/>
      <c r="B162" s="382"/>
      <c r="C162" s="49" t="s">
        <v>216</v>
      </c>
      <c r="D162" s="50" t="s">
        <v>217</v>
      </c>
      <c r="E162" s="208" t="s">
        <v>215</v>
      </c>
      <c r="F162" s="269"/>
      <c r="G162" s="269"/>
      <c r="H162" s="269"/>
      <c r="I162" s="269"/>
      <c r="J162" s="269"/>
      <c r="K162" s="269">
        <f t="shared" si="12"/>
        <v>0</v>
      </c>
      <c r="L162" s="269">
        <v>52266</v>
      </c>
      <c r="M162" s="269"/>
      <c r="N162" s="269"/>
      <c r="O162" s="269"/>
      <c r="P162" s="269"/>
      <c r="Q162" s="269"/>
      <c r="R162" s="269"/>
      <c r="S162" s="269">
        <f t="shared" si="13"/>
        <v>0</v>
      </c>
      <c r="T162" s="269">
        <v>16415</v>
      </c>
      <c r="U162" s="269"/>
      <c r="V162" s="269"/>
      <c r="W162" s="290"/>
      <c r="X162" s="163"/>
      <c r="Y162" s="163"/>
      <c r="Z162" s="51">
        <v>556</v>
      </c>
    </row>
    <row r="163" spans="1:28" ht="15.75">
      <c r="A163" s="360"/>
      <c r="B163" s="364" t="s">
        <v>5</v>
      </c>
      <c r="C163" s="364"/>
      <c r="D163" s="364"/>
      <c r="E163" s="364"/>
      <c r="F163" s="269"/>
      <c r="G163" s="269"/>
      <c r="H163" s="269"/>
      <c r="I163" s="269">
        <f>I162+I161+I160+I159+I158+I157+I156+I155+I153+I151+I150</f>
        <v>52</v>
      </c>
      <c r="J163" s="269">
        <f>J162+J161+J160+J159+J158+J157+J156+J155+J153+J151+J150</f>
        <v>2019</v>
      </c>
      <c r="K163" s="269">
        <f t="shared" si="12"/>
        <v>9.949106493705278</v>
      </c>
      <c r="L163" s="269">
        <v>52266</v>
      </c>
      <c r="M163" s="269"/>
      <c r="N163" s="269"/>
      <c r="O163" s="269"/>
      <c r="P163" s="269"/>
      <c r="Q163" s="269">
        <f>Q156</f>
        <v>6</v>
      </c>
      <c r="R163" s="269">
        <f>R156</f>
        <v>240</v>
      </c>
      <c r="S163" s="269">
        <f t="shared" si="13"/>
        <v>3.6551934206518433</v>
      </c>
      <c r="T163" s="269">
        <v>16415</v>
      </c>
      <c r="U163" s="269"/>
      <c r="V163" s="269">
        <v>58</v>
      </c>
      <c r="W163" s="290">
        <v>2259</v>
      </c>
      <c r="X163" s="163"/>
      <c r="Y163" s="298"/>
      <c r="Z163" s="51">
        <v>140</v>
      </c>
      <c r="AA163" s="163">
        <v>121</v>
      </c>
      <c r="AB163" s="298">
        <v>4310</v>
      </c>
    </row>
    <row r="164" spans="1:26" ht="15.75">
      <c r="A164" s="360" t="s">
        <v>52</v>
      </c>
      <c r="B164" s="365" t="s">
        <v>258</v>
      </c>
      <c r="C164" s="49" t="s">
        <v>3</v>
      </c>
      <c r="D164" s="50" t="s">
        <v>162</v>
      </c>
      <c r="E164" s="208" t="s">
        <v>163</v>
      </c>
      <c r="F164" s="269"/>
      <c r="G164" s="269"/>
      <c r="H164" s="269"/>
      <c r="I164" s="269"/>
      <c r="J164" s="269"/>
      <c r="K164" s="269">
        <f t="shared" si="12"/>
        <v>0</v>
      </c>
      <c r="L164" s="269">
        <v>14395</v>
      </c>
      <c r="M164" s="269"/>
      <c r="N164" s="269"/>
      <c r="O164" s="269"/>
      <c r="P164" s="269"/>
      <c r="Q164" s="269"/>
      <c r="R164" s="269"/>
      <c r="S164" s="269">
        <f t="shared" si="13"/>
        <v>0</v>
      </c>
      <c r="T164" s="269">
        <v>4565</v>
      </c>
      <c r="U164" s="269"/>
      <c r="V164" s="269"/>
      <c r="W164" s="290"/>
      <c r="X164" s="163"/>
      <c r="Y164" s="163"/>
      <c r="Z164" s="51">
        <v>0</v>
      </c>
    </row>
    <row r="165" spans="1:26" ht="25.5">
      <c r="A165" s="360"/>
      <c r="B165" s="362"/>
      <c r="C165" s="49" t="s">
        <v>178</v>
      </c>
      <c r="D165" s="50" t="s">
        <v>179</v>
      </c>
      <c r="E165" s="208" t="s">
        <v>180</v>
      </c>
      <c r="F165" s="269"/>
      <c r="G165" s="269"/>
      <c r="H165" s="269"/>
      <c r="I165" s="269"/>
      <c r="J165" s="269"/>
      <c r="K165" s="269">
        <f t="shared" si="12"/>
        <v>0</v>
      </c>
      <c r="L165" s="269">
        <v>14395</v>
      </c>
      <c r="M165" s="269"/>
      <c r="N165" s="269">
        <v>190.2</v>
      </c>
      <c r="O165" s="269">
        <v>8.6</v>
      </c>
      <c r="P165" s="269"/>
      <c r="Q165" s="269">
        <v>2</v>
      </c>
      <c r="R165" s="269">
        <v>98</v>
      </c>
      <c r="S165" s="269">
        <f t="shared" si="13"/>
        <v>4.381161007667032</v>
      </c>
      <c r="T165" s="269">
        <v>4565</v>
      </c>
      <c r="U165" s="269">
        <f>ROUND(Q165*N165/O165,)</f>
        <v>44</v>
      </c>
      <c r="V165" s="269">
        <v>2</v>
      </c>
      <c r="W165" s="290">
        <v>98</v>
      </c>
      <c r="X165" s="163"/>
      <c r="Y165" s="163"/>
      <c r="Z165" s="77">
        <f>Z152+Z153+Z155+Z157+Z158+Z159+Z160+Z161+Z162+Z163+Z164</f>
        <v>4279</v>
      </c>
    </row>
    <row r="166" spans="1:26" ht="15.75">
      <c r="A166" s="360"/>
      <c r="B166" s="362"/>
      <c r="C166" s="49" t="s">
        <v>166</v>
      </c>
      <c r="D166" s="50" t="s">
        <v>167</v>
      </c>
      <c r="E166" s="208" t="s">
        <v>168</v>
      </c>
      <c r="F166" s="269"/>
      <c r="G166" s="269"/>
      <c r="H166" s="269"/>
      <c r="I166" s="269"/>
      <c r="J166" s="269"/>
      <c r="K166" s="269">
        <f t="shared" si="12"/>
        <v>0</v>
      </c>
      <c r="L166" s="269">
        <v>14395</v>
      </c>
      <c r="M166" s="269"/>
      <c r="N166" s="269"/>
      <c r="O166" s="269"/>
      <c r="P166" s="269"/>
      <c r="Q166" s="269"/>
      <c r="R166" s="269"/>
      <c r="S166" s="269">
        <f t="shared" si="13"/>
        <v>0</v>
      </c>
      <c r="T166" s="269">
        <v>4565</v>
      </c>
      <c r="U166" s="269"/>
      <c r="V166" s="269"/>
      <c r="W166" s="290"/>
      <c r="X166" s="163"/>
      <c r="Y166" s="163"/>
      <c r="Z166" s="51">
        <v>69</v>
      </c>
    </row>
    <row r="167" spans="1:26" ht="25.5">
      <c r="A167" s="360"/>
      <c r="B167" s="362"/>
      <c r="C167" s="49" t="s">
        <v>219</v>
      </c>
      <c r="D167" s="50" t="s">
        <v>220</v>
      </c>
      <c r="E167" s="208" t="s">
        <v>221</v>
      </c>
      <c r="F167" s="269">
        <v>191.9</v>
      </c>
      <c r="G167" s="269">
        <v>8.9</v>
      </c>
      <c r="H167" s="269"/>
      <c r="I167" s="269">
        <v>2</v>
      </c>
      <c r="J167" s="269">
        <v>38</v>
      </c>
      <c r="K167" s="269">
        <f t="shared" si="12"/>
        <v>1.3893713094824593</v>
      </c>
      <c r="L167" s="269">
        <v>14395</v>
      </c>
      <c r="M167" s="269">
        <f>ROUND(F167*I167/G167,0)</f>
        <v>43</v>
      </c>
      <c r="N167" s="269"/>
      <c r="O167" s="269"/>
      <c r="P167" s="269"/>
      <c r="Q167" s="269"/>
      <c r="R167" s="269"/>
      <c r="S167" s="269">
        <f t="shared" si="13"/>
        <v>0</v>
      </c>
      <c r="T167" s="269">
        <v>4565</v>
      </c>
      <c r="U167" s="269"/>
      <c r="V167" s="269">
        <v>2</v>
      </c>
      <c r="W167" s="290">
        <v>38</v>
      </c>
      <c r="X167" s="163"/>
      <c r="Y167" s="163"/>
      <c r="Z167" s="51">
        <v>98</v>
      </c>
    </row>
    <row r="168" spans="1:26" ht="76.5">
      <c r="A168" s="360"/>
      <c r="B168" s="362"/>
      <c r="C168" s="49" t="s">
        <v>187</v>
      </c>
      <c r="D168" s="50" t="s">
        <v>188</v>
      </c>
      <c r="E168" s="208" t="s">
        <v>215</v>
      </c>
      <c r="F168" s="269">
        <v>185.5</v>
      </c>
      <c r="G168" s="269">
        <v>6.3</v>
      </c>
      <c r="H168" s="269"/>
      <c r="I168" s="269">
        <v>1</v>
      </c>
      <c r="J168" s="269">
        <v>44</v>
      </c>
      <c r="K168" s="269">
        <f t="shared" si="12"/>
        <v>0.6946856547412297</v>
      </c>
      <c r="L168" s="269">
        <v>14395</v>
      </c>
      <c r="M168" s="269">
        <f>ROUND(F168*I168/G168,0)</f>
        <v>29</v>
      </c>
      <c r="N168" s="269"/>
      <c r="O168" s="269"/>
      <c r="P168" s="269"/>
      <c r="Q168" s="269"/>
      <c r="R168" s="269"/>
      <c r="S168" s="269">
        <f t="shared" si="13"/>
        <v>0</v>
      </c>
      <c r="T168" s="269">
        <v>4565</v>
      </c>
      <c r="U168" s="269"/>
      <c r="V168" s="269">
        <v>1</v>
      </c>
      <c r="W168" s="290">
        <v>44</v>
      </c>
      <c r="X168" s="163"/>
      <c r="Y168" s="163"/>
      <c r="Z168" s="51">
        <v>1005</v>
      </c>
    </row>
    <row r="169" spans="1:26" ht="38.25">
      <c r="A169" s="360"/>
      <c r="B169" s="366"/>
      <c r="C169" s="49" t="s">
        <v>216</v>
      </c>
      <c r="D169" s="50" t="s">
        <v>217</v>
      </c>
      <c r="E169" s="208" t="s">
        <v>215</v>
      </c>
      <c r="F169" s="269"/>
      <c r="G169" s="269"/>
      <c r="H169" s="269"/>
      <c r="I169" s="269"/>
      <c r="J169" s="269"/>
      <c r="K169" s="269">
        <f t="shared" si="12"/>
        <v>0</v>
      </c>
      <c r="L169" s="269">
        <v>14395</v>
      </c>
      <c r="M169" s="269"/>
      <c r="N169" s="269"/>
      <c r="O169" s="269"/>
      <c r="P169" s="269"/>
      <c r="Q169" s="269"/>
      <c r="R169" s="269"/>
      <c r="S169" s="269">
        <f t="shared" si="13"/>
        <v>0</v>
      </c>
      <c r="T169" s="269">
        <v>4565</v>
      </c>
      <c r="U169" s="269"/>
      <c r="V169" s="269"/>
      <c r="W169" s="290"/>
      <c r="X169" s="163"/>
      <c r="Y169" s="163"/>
      <c r="Z169" s="51">
        <v>66</v>
      </c>
    </row>
    <row r="170" spans="1:28" ht="15.75">
      <c r="A170" s="360"/>
      <c r="B170" s="364" t="s">
        <v>5</v>
      </c>
      <c r="C170" s="364"/>
      <c r="D170" s="364"/>
      <c r="E170" s="364"/>
      <c r="F170" s="269"/>
      <c r="G170" s="269"/>
      <c r="H170" s="269"/>
      <c r="I170" s="269">
        <f>I169+I168+I167+I166+I165+I164</f>
        <v>3</v>
      </c>
      <c r="J170" s="269">
        <f>J169+J168+J167+J166+J165+J164</f>
        <v>82</v>
      </c>
      <c r="K170" s="269">
        <f t="shared" si="12"/>
        <v>2.084056964223689</v>
      </c>
      <c r="L170" s="269">
        <v>14395</v>
      </c>
      <c r="M170" s="269"/>
      <c r="N170" s="269"/>
      <c r="O170" s="269"/>
      <c r="P170" s="269"/>
      <c r="Q170" s="269">
        <f>Q169+Q168+Q167+Q166+Q165+Q164</f>
        <v>2</v>
      </c>
      <c r="R170" s="269">
        <f>R169+R168+R167+R166+R165+R164</f>
        <v>98</v>
      </c>
      <c r="S170" s="269">
        <f t="shared" si="13"/>
        <v>4.381161007667032</v>
      </c>
      <c r="T170" s="269">
        <v>4565</v>
      </c>
      <c r="U170" s="269"/>
      <c r="V170" s="269">
        <v>5</v>
      </c>
      <c r="W170" s="290">
        <v>180</v>
      </c>
      <c r="X170" s="163"/>
      <c r="Y170" s="298"/>
      <c r="Z170" s="51">
        <v>44</v>
      </c>
      <c r="AA170">
        <v>32</v>
      </c>
      <c r="AB170">
        <v>1282</v>
      </c>
    </row>
    <row r="171" spans="1:26" ht="15.75">
      <c r="A171" s="360" t="s">
        <v>53</v>
      </c>
      <c r="B171" s="365" t="s">
        <v>259</v>
      </c>
      <c r="C171" s="49" t="s">
        <v>166</v>
      </c>
      <c r="D171" s="50" t="s">
        <v>167</v>
      </c>
      <c r="E171" s="208" t="s">
        <v>168</v>
      </c>
      <c r="F171" s="269"/>
      <c r="G171" s="269"/>
      <c r="H171" s="269"/>
      <c r="I171" s="269"/>
      <c r="J171" s="269"/>
      <c r="K171" s="269">
        <f t="shared" si="12"/>
        <v>0</v>
      </c>
      <c r="L171" s="269">
        <v>20158</v>
      </c>
      <c r="M171" s="269"/>
      <c r="N171" s="269"/>
      <c r="O171" s="269"/>
      <c r="P171" s="269"/>
      <c r="Q171" s="269"/>
      <c r="R171" s="269"/>
      <c r="S171" s="269">
        <f t="shared" si="13"/>
        <v>0</v>
      </c>
      <c r="T171" s="269">
        <v>5442</v>
      </c>
      <c r="U171" s="269"/>
      <c r="V171" s="269"/>
      <c r="W171" s="290"/>
      <c r="X171" s="163"/>
      <c r="Y171" s="163"/>
      <c r="Z171" s="51">
        <v>0</v>
      </c>
    </row>
    <row r="172" spans="1:26" ht="38.25">
      <c r="A172" s="360"/>
      <c r="B172" s="366"/>
      <c r="C172" s="49" t="s">
        <v>216</v>
      </c>
      <c r="D172" s="50" t="s">
        <v>217</v>
      </c>
      <c r="E172" s="208" t="s">
        <v>215</v>
      </c>
      <c r="F172" s="269"/>
      <c r="G172" s="269"/>
      <c r="H172" s="269"/>
      <c r="I172" s="269"/>
      <c r="J172" s="269"/>
      <c r="K172" s="269">
        <f t="shared" si="12"/>
        <v>0</v>
      </c>
      <c r="L172" s="269">
        <v>20158</v>
      </c>
      <c r="M172" s="269"/>
      <c r="N172" s="269"/>
      <c r="O172" s="269"/>
      <c r="P172" s="269"/>
      <c r="Q172" s="269"/>
      <c r="R172" s="269"/>
      <c r="S172" s="269">
        <f t="shared" si="13"/>
        <v>0</v>
      </c>
      <c r="T172" s="269">
        <v>5442</v>
      </c>
      <c r="U172" s="269"/>
      <c r="V172" s="269"/>
      <c r="W172" s="290"/>
      <c r="X172" s="163"/>
      <c r="Y172" s="163"/>
      <c r="Z172" s="60">
        <f>Z171+Z170+Z169+Z168+Z167+Z166</f>
        <v>1282</v>
      </c>
    </row>
    <row r="173" spans="1:26" ht="15.75">
      <c r="A173" s="360"/>
      <c r="B173" s="364" t="s">
        <v>5</v>
      </c>
      <c r="C173" s="364"/>
      <c r="D173" s="364"/>
      <c r="E173" s="364"/>
      <c r="F173" s="269"/>
      <c r="G173" s="269"/>
      <c r="H173" s="269"/>
      <c r="I173" s="269"/>
      <c r="J173" s="269"/>
      <c r="K173" s="269">
        <f t="shared" si="12"/>
        <v>0</v>
      </c>
      <c r="L173" s="269">
        <v>20158</v>
      </c>
      <c r="M173" s="269"/>
      <c r="N173" s="269"/>
      <c r="O173" s="269"/>
      <c r="P173" s="269"/>
      <c r="Q173" s="269"/>
      <c r="R173" s="269"/>
      <c r="S173" s="269">
        <f t="shared" si="13"/>
        <v>0</v>
      </c>
      <c r="T173" s="269">
        <v>5442</v>
      </c>
      <c r="U173" s="269"/>
      <c r="V173" s="269"/>
      <c r="W173" s="290"/>
      <c r="X173" s="163"/>
      <c r="Y173" s="163"/>
      <c r="Z173" s="51">
        <v>1700</v>
      </c>
    </row>
    <row r="174" spans="1:26" ht="15.75">
      <c r="A174" s="360" t="s">
        <v>54</v>
      </c>
      <c r="B174" s="132" t="s">
        <v>260</v>
      </c>
      <c r="C174" s="49" t="s">
        <v>166</v>
      </c>
      <c r="D174" s="50" t="s">
        <v>167</v>
      </c>
      <c r="E174" s="208" t="s">
        <v>168</v>
      </c>
      <c r="F174" s="269"/>
      <c r="G174" s="269"/>
      <c r="H174" s="269"/>
      <c r="I174" s="269"/>
      <c r="J174" s="269"/>
      <c r="K174" s="269">
        <f t="shared" si="12"/>
        <v>0</v>
      </c>
      <c r="L174" s="269">
        <v>10959</v>
      </c>
      <c r="M174" s="269"/>
      <c r="N174" s="269"/>
      <c r="O174" s="269"/>
      <c r="P174" s="269"/>
      <c r="Q174" s="269"/>
      <c r="R174" s="269"/>
      <c r="S174" s="269">
        <f t="shared" si="13"/>
        <v>0</v>
      </c>
      <c r="T174" s="269">
        <v>3376</v>
      </c>
      <c r="U174" s="269"/>
      <c r="V174" s="269"/>
      <c r="W174" s="290"/>
      <c r="X174" s="163"/>
      <c r="Y174" s="163"/>
      <c r="Z174" s="51">
        <v>100</v>
      </c>
    </row>
    <row r="175" spans="1:26" ht="15.75">
      <c r="A175" s="360"/>
      <c r="B175" s="364" t="s">
        <v>5</v>
      </c>
      <c r="C175" s="364"/>
      <c r="D175" s="364"/>
      <c r="E175" s="364"/>
      <c r="F175" s="269"/>
      <c r="G175" s="269"/>
      <c r="H175" s="269"/>
      <c r="I175" s="269"/>
      <c r="J175" s="269"/>
      <c r="K175" s="269">
        <f t="shared" si="12"/>
        <v>0</v>
      </c>
      <c r="L175" s="269">
        <v>10959</v>
      </c>
      <c r="M175" s="269"/>
      <c r="N175" s="269"/>
      <c r="O175" s="269"/>
      <c r="P175" s="269"/>
      <c r="Q175" s="269"/>
      <c r="R175" s="269"/>
      <c r="S175" s="269">
        <f t="shared" si="13"/>
        <v>0</v>
      </c>
      <c r="T175" s="269">
        <v>3376</v>
      </c>
      <c r="U175" s="269"/>
      <c r="V175" s="269"/>
      <c r="W175" s="290"/>
      <c r="X175" s="163"/>
      <c r="Y175" s="163"/>
      <c r="Z175" s="60">
        <f>Z174+Z173</f>
        <v>1800</v>
      </c>
    </row>
    <row r="176" spans="1:26" ht="15.75">
      <c r="A176" s="360" t="s">
        <v>55</v>
      </c>
      <c r="B176" s="399" t="s">
        <v>261</v>
      </c>
      <c r="C176" s="49" t="s">
        <v>3</v>
      </c>
      <c r="D176" s="50" t="s">
        <v>162</v>
      </c>
      <c r="E176" s="208" t="s">
        <v>163</v>
      </c>
      <c r="F176" s="269">
        <v>336</v>
      </c>
      <c r="G176" s="269">
        <v>10.1</v>
      </c>
      <c r="H176" s="269">
        <v>1</v>
      </c>
      <c r="I176" s="269">
        <v>5</v>
      </c>
      <c r="J176" s="269">
        <v>150</v>
      </c>
      <c r="K176" s="269">
        <f t="shared" si="12"/>
        <v>8.322237017310252</v>
      </c>
      <c r="L176" s="269">
        <v>6008</v>
      </c>
      <c r="M176" s="269">
        <f>ROUND(F176*I176/G176,0)</f>
        <v>166</v>
      </c>
      <c r="N176" s="269"/>
      <c r="O176" s="269"/>
      <c r="P176" s="269"/>
      <c r="Q176" s="269"/>
      <c r="R176" s="269"/>
      <c r="S176" s="269">
        <f t="shared" si="13"/>
        <v>0</v>
      </c>
      <c r="T176" s="269">
        <v>1601</v>
      </c>
      <c r="U176" s="269"/>
      <c r="V176" s="269">
        <v>5</v>
      </c>
      <c r="W176" s="290">
        <v>150</v>
      </c>
      <c r="X176" s="163"/>
      <c r="Y176" s="163"/>
      <c r="Z176" s="51">
        <v>983</v>
      </c>
    </row>
    <row r="177" spans="1:26" ht="25.5">
      <c r="A177" s="360"/>
      <c r="B177" s="400"/>
      <c r="C177" s="49" t="s">
        <v>178</v>
      </c>
      <c r="D177" s="50" t="s">
        <v>179</v>
      </c>
      <c r="E177" s="208" t="s">
        <v>180</v>
      </c>
      <c r="F177" s="269"/>
      <c r="G177" s="269"/>
      <c r="H177" s="269"/>
      <c r="I177" s="269"/>
      <c r="J177" s="269"/>
      <c r="K177" s="269">
        <f t="shared" si="12"/>
        <v>0</v>
      </c>
      <c r="L177" s="269">
        <v>6008</v>
      </c>
      <c r="M177" s="269"/>
      <c r="N177" s="269">
        <v>326</v>
      </c>
      <c r="O177" s="269">
        <v>8.6</v>
      </c>
      <c r="P177" s="269">
        <v>1</v>
      </c>
      <c r="Q177" s="269">
        <v>2</v>
      </c>
      <c r="R177" s="269">
        <v>85</v>
      </c>
      <c r="S177" s="269">
        <f t="shared" si="13"/>
        <v>12.492192379762647</v>
      </c>
      <c r="T177" s="269">
        <v>1601</v>
      </c>
      <c r="U177" s="269">
        <f>ROUND(Q177*N177/O177,)</f>
        <v>76</v>
      </c>
      <c r="V177" s="269">
        <v>2</v>
      </c>
      <c r="W177" s="290">
        <v>85</v>
      </c>
      <c r="X177" s="163"/>
      <c r="Y177" s="163"/>
      <c r="Z177" s="60">
        <f>Z176</f>
        <v>983</v>
      </c>
    </row>
    <row r="178" spans="1:26" ht="15.75">
      <c r="A178" s="360"/>
      <c r="B178" s="401"/>
      <c r="C178" s="49" t="s">
        <v>166</v>
      </c>
      <c r="D178" s="50" t="s">
        <v>167</v>
      </c>
      <c r="E178" s="208" t="s">
        <v>168</v>
      </c>
      <c r="F178" s="269">
        <v>340</v>
      </c>
      <c r="G178" s="269">
        <v>101.1</v>
      </c>
      <c r="H178" s="269">
        <v>1</v>
      </c>
      <c r="I178" s="269">
        <v>10</v>
      </c>
      <c r="J178" s="269">
        <v>330</v>
      </c>
      <c r="K178" s="269">
        <f t="shared" si="12"/>
        <v>16.644474034620504</v>
      </c>
      <c r="L178" s="269">
        <v>6008</v>
      </c>
      <c r="M178" s="269">
        <f>ROUND(F178*I178/G178,0)</f>
        <v>34</v>
      </c>
      <c r="N178" s="269"/>
      <c r="O178" s="269"/>
      <c r="P178" s="269"/>
      <c r="Q178" s="269"/>
      <c r="R178" s="269"/>
      <c r="S178" s="269">
        <f t="shared" si="13"/>
        <v>0</v>
      </c>
      <c r="T178" s="269">
        <v>1601</v>
      </c>
      <c r="U178" s="269"/>
      <c r="V178" s="269">
        <v>10</v>
      </c>
      <c r="W178" s="290">
        <v>330</v>
      </c>
      <c r="X178" s="163"/>
      <c r="Y178" s="163"/>
      <c r="Z178" s="51">
        <v>145</v>
      </c>
    </row>
    <row r="179" spans="1:26" ht="15.75">
      <c r="A179" s="360"/>
      <c r="B179" s="364" t="s">
        <v>5</v>
      </c>
      <c r="C179" s="364"/>
      <c r="D179" s="364"/>
      <c r="E179" s="364"/>
      <c r="F179" s="269"/>
      <c r="G179" s="269"/>
      <c r="H179" s="269"/>
      <c r="I179" s="269">
        <f>I178+I177+I176</f>
        <v>15</v>
      </c>
      <c r="J179" s="269">
        <f>J178+J177+J176</f>
        <v>480</v>
      </c>
      <c r="K179" s="269">
        <f t="shared" si="12"/>
        <v>24.96671105193076</v>
      </c>
      <c r="L179" s="269">
        <v>6008</v>
      </c>
      <c r="M179" s="269"/>
      <c r="N179" s="269"/>
      <c r="O179" s="269"/>
      <c r="P179" s="269"/>
      <c r="Q179" s="269">
        <f>Q178+Q177+Q176</f>
        <v>2</v>
      </c>
      <c r="R179" s="269">
        <f>R178+R177+R176</f>
        <v>85</v>
      </c>
      <c r="S179" s="269">
        <f t="shared" si="13"/>
        <v>12.492192379762647</v>
      </c>
      <c r="T179" s="269">
        <v>1601</v>
      </c>
      <c r="U179" s="269"/>
      <c r="V179" s="269">
        <v>17</v>
      </c>
      <c r="W179" s="290">
        <v>565</v>
      </c>
      <c r="X179" s="163"/>
      <c r="Y179" s="163"/>
      <c r="Z179" s="51">
        <v>85</v>
      </c>
    </row>
    <row r="180" spans="1:26" ht="15.75">
      <c r="A180" s="360" t="s">
        <v>56</v>
      </c>
      <c r="B180" s="365" t="s">
        <v>262</v>
      </c>
      <c r="C180" s="49" t="s">
        <v>3</v>
      </c>
      <c r="D180" s="50" t="s">
        <v>162</v>
      </c>
      <c r="E180" s="208" t="s">
        <v>163</v>
      </c>
      <c r="F180" s="269">
        <v>336</v>
      </c>
      <c r="G180" s="269">
        <v>12.1</v>
      </c>
      <c r="H180" s="269">
        <v>1</v>
      </c>
      <c r="I180" s="269">
        <v>6</v>
      </c>
      <c r="J180" s="269">
        <v>172</v>
      </c>
      <c r="K180" s="269">
        <f t="shared" si="12"/>
        <v>6.598482349059716</v>
      </c>
      <c r="L180" s="269">
        <v>9093</v>
      </c>
      <c r="M180" s="269">
        <f>ROUND(F180*I180/G180,0)</f>
        <v>167</v>
      </c>
      <c r="N180" s="269"/>
      <c r="O180" s="269"/>
      <c r="P180" s="269"/>
      <c r="Q180" s="269"/>
      <c r="R180" s="269"/>
      <c r="S180" s="269">
        <f t="shared" si="13"/>
        <v>0</v>
      </c>
      <c r="T180" s="269">
        <v>2758</v>
      </c>
      <c r="U180" s="269"/>
      <c r="V180" s="269">
        <v>6</v>
      </c>
      <c r="W180" s="290">
        <v>172</v>
      </c>
      <c r="X180" s="163"/>
      <c r="Y180" s="163"/>
      <c r="Z180" s="51">
        <v>330</v>
      </c>
    </row>
    <row r="181" spans="1:26" ht="25.5">
      <c r="A181" s="360"/>
      <c r="B181" s="362"/>
      <c r="C181" s="49" t="s">
        <v>178</v>
      </c>
      <c r="D181" s="50" t="s">
        <v>179</v>
      </c>
      <c r="E181" s="208" t="s">
        <v>180</v>
      </c>
      <c r="F181" s="269"/>
      <c r="G181" s="269"/>
      <c r="H181" s="269"/>
      <c r="I181" s="269"/>
      <c r="J181" s="269"/>
      <c r="K181" s="269">
        <f t="shared" si="12"/>
        <v>0</v>
      </c>
      <c r="L181" s="269">
        <v>9093</v>
      </c>
      <c r="M181" s="269"/>
      <c r="N181" s="269">
        <v>326</v>
      </c>
      <c r="O181" s="269">
        <v>8.6</v>
      </c>
      <c r="P181" s="269">
        <v>1</v>
      </c>
      <c r="Q181" s="269">
        <v>5</v>
      </c>
      <c r="R181" s="269">
        <v>195</v>
      </c>
      <c r="S181" s="269">
        <f t="shared" si="13"/>
        <v>18.12907904278463</v>
      </c>
      <c r="T181" s="269">
        <v>2758</v>
      </c>
      <c r="U181" s="269">
        <f>ROUND(Q181*N181/O181,)</f>
        <v>190</v>
      </c>
      <c r="V181" s="269">
        <v>5</v>
      </c>
      <c r="W181" s="290">
        <v>195</v>
      </c>
      <c r="X181" s="163"/>
      <c r="Y181" s="163"/>
      <c r="Z181" s="60">
        <f>Z180+Z179+Z178</f>
        <v>560</v>
      </c>
    </row>
    <row r="182" spans="1:26" ht="15.75">
      <c r="A182" s="360"/>
      <c r="B182" s="362"/>
      <c r="C182" s="49" t="s">
        <v>166</v>
      </c>
      <c r="D182" s="50" t="s">
        <v>167</v>
      </c>
      <c r="E182" s="208" t="s">
        <v>168</v>
      </c>
      <c r="F182" s="269">
        <v>340</v>
      </c>
      <c r="G182" s="269">
        <v>10.1</v>
      </c>
      <c r="H182" s="269">
        <v>1</v>
      </c>
      <c r="I182" s="269">
        <v>6</v>
      </c>
      <c r="J182" s="269">
        <v>236</v>
      </c>
      <c r="K182" s="269">
        <f t="shared" si="12"/>
        <v>6.598482349059716</v>
      </c>
      <c r="L182" s="269">
        <v>9093</v>
      </c>
      <c r="M182" s="269">
        <f>ROUND(F182*I182/G182,0)</f>
        <v>202</v>
      </c>
      <c r="N182" s="269"/>
      <c r="O182" s="269"/>
      <c r="P182" s="269"/>
      <c r="Q182" s="269"/>
      <c r="R182" s="269"/>
      <c r="S182" s="269">
        <f t="shared" si="13"/>
        <v>0</v>
      </c>
      <c r="T182" s="269">
        <v>2758</v>
      </c>
      <c r="U182" s="269"/>
      <c r="V182" s="269">
        <v>6</v>
      </c>
      <c r="W182" s="290">
        <v>236</v>
      </c>
      <c r="X182" s="163"/>
      <c r="Y182" s="163"/>
      <c r="Z182" s="51">
        <v>172</v>
      </c>
    </row>
    <row r="183" spans="1:26" ht="25.5">
      <c r="A183" s="360"/>
      <c r="B183" s="362"/>
      <c r="C183" s="49" t="s">
        <v>219</v>
      </c>
      <c r="D183" s="50" t="s">
        <v>220</v>
      </c>
      <c r="E183" s="208" t="s">
        <v>221</v>
      </c>
      <c r="F183" s="269">
        <v>329</v>
      </c>
      <c r="G183" s="269">
        <v>8.9</v>
      </c>
      <c r="H183" s="269">
        <v>1</v>
      </c>
      <c r="I183" s="269">
        <v>2</v>
      </c>
      <c r="J183" s="269">
        <v>78</v>
      </c>
      <c r="K183" s="269">
        <f t="shared" si="12"/>
        <v>2.1994941163532387</v>
      </c>
      <c r="L183" s="269">
        <v>9093</v>
      </c>
      <c r="M183" s="269">
        <f>ROUND(F183*I183/G183,0)</f>
        <v>74</v>
      </c>
      <c r="N183" s="269"/>
      <c r="O183" s="269"/>
      <c r="P183" s="269"/>
      <c r="Q183" s="269"/>
      <c r="R183" s="269"/>
      <c r="S183" s="269">
        <f t="shared" si="13"/>
        <v>0</v>
      </c>
      <c r="T183" s="269">
        <v>2758</v>
      </c>
      <c r="U183" s="269"/>
      <c r="V183" s="269">
        <v>2</v>
      </c>
      <c r="W183" s="290">
        <v>78</v>
      </c>
      <c r="X183" s="163"/>
      <c r="Y183" s="163"/>
      <c r="Z183" s="51">
        <v>195</v>
      </c>
    </row>
    <row r="184" spans="1:26" ht="76.5">
      <c r="A184" s="360"/>
      <c r="B184" s="362"/>
      <c r="C184" s="49" t="s">
        <v>187</v>
      </c>
      <c r="D184" s="50" t="s">
        <v>188</v>
      </c>
      <c r="E184" s="208" t="s">
        <v>215</v>
      </c>
      <c r="F184" s="269">
        <v>318</v>
      </c>
      <c r="G184" s="269">
        <v>6.3</v>
      </c>
      <c r="H184" s="269">
        <v>1</v>
      </c>
      <c r="I184" s="269">
        <v>2</v>
      </c>
      <c r="J184" s="269">
        <v>104</v>
      </c>
      <c r="K184" s="269">
        <f t="shared" si="12"/>
        <v>2.1994941163532387</v>
      </c>
      <c r="L184" s="269">
        <v>9093</v>
      </c>
      <c r="M184" s="269">
        <f>ROUND(F184*I184/G184,0)</f>
        <v>101</v>
      </c>
      <c r="N184" s="269"/>
      <c r="O184" s="269"/>
      <c r="P184" s="269"/>
      <c r="Q184" s="269"/>
      <c r="R184" s="269"/>
      <c r="S184" s="269">
        <f t="shared" si="13"/>
        <v>0</v>
      </c>
      <c r="T184" s="269">
        <v>2758</v>
      </c>
      <c r="U184" s="269"/>
      <c r="V184" s="269">
        <v>2</v>
      </c>
      <c r="W184" s="290">
        <v>104</v>
      </c>
      <c r="X184" s="163"/>
      <c r="Y184" s="163"/>
      <c r="Z184" s="51">
        <v>236</v>
      </c>
    </row>
    <row r="185" spans="1:26" ht="38.25">
      <c r="A185" s="360"/>
      <c r="B185" s="366"/>
      <c r="C185" s="49" t="s">
        <v>216</v>
      </c>
      <c r="D185" s="50" t="s">
        <v>217</v>
      </c>
      <c r="E185" s="208" t="s">
        <v>215</v>
      </c>
      <c r="F185" s="269"/>
      <c r="G185" s="269"/>
      <c r="H185" s="269"/>
      <c r="I185" s="269"/>
      <c r="J185" s="269"/>
      <c r="K185" s="269">
        <f t="shared" si="12"/>
        <v>0</v>
      </c>
      <c r="L185" s="269">
        <v>9093</v>
      </c>
      <c r="M185" s="269"/>
      <c r="N185" s="269"/>
      <c r="O185" s="269"/>
      <c r="P185" s="269"/>
      <c r="Q185" s="269"/>
      <c r="R185" s="269"/>
      <c r="S185" s="269">
        <f t="shared" si="13"/>
        <v>0</v>
      </c>
      <c r="T185" s="269">
        <v>2758</v>
      </c>
      <c r="U185" s="269"/>
      <c r="V185" s="269"/>
      <c r="W185" s="290"/>
      <c r="X185" s="163"/>
      <c r="Y185" s="163"/>
      <c r="Z185" s="51">
        <v>78</v>
      </c>
    </row>
    <row r="186" spans="1:26" ht="15.75">
      <c r="A186" s="360"/>
      <c r="B186" s="364" t="s">
        <v>5</v>
      </c>
      <c r="C186" s="364"/>
      <c r="D186" s="364"/>
      <c r="E186" s="364"/>
      <c r="F186" s="269"/>
      <c r="G186" s="269"/>
      <c r="H186" s="269"/>
      <c r="I186" s="269">
        <f>I185+I184+I183+I182+I181+I180</f>
        <v>16</v>
      </c>
      <c r="J186" s="269">
        <f>J185+J184+J183+J182+J181+J180</f>
        <v>590</v>
      </c>
      <c r="K186" s="269">
        <f t="shared" si="12"/>
        <v>17.59595293082591</v>
      </c>
      <c r="L186" s="269">
        <v>9093</v>
      </c>
      <c r="M186" s="269"/>
      <c r="N186" s="269"/>
      <c r="O186" s="269"/>
      <c r="P186" s="269"/>
      <c r="Q186" s="269">
        <f>Q185+Q184+Q183+Q182+Q181+Q180</f>
        <v>5</v>
      </c>
      <c r="R186" s="269">
        <f>R185+R184+R183+R182+R181+R180</f>
        <v>195</v>
      </c>
      <c r="S186" s="269">
        <f t="shared" si="13"/>
        <v>18.12907904278463</v>
      </c>
      <c r="T186" s="269">
        <v>2758</v>
      </c>
      <c r="U186" s="269"/>
      <c r="V186" s="269">
        <v>21</v>
      </c>
      <c r="W186" s="290">
        <v>785</v>
      </c>
      <c r="X186" s="163"/>
      <c r="Y186" s="163"/>
      <c r="Z186" s="51">
        <v>104</v>
      </c>
    </row>
    <row r="187" spans="1:26" ht="15.75">
      <c r="A187" s="360" t="s">
        <v>57</v>
      </c>
      <c r="B187" s="396" t="s">
        <v>263</v>
      </c>
      <c r="C187" s="49" t="s">
        <v>3</v>
      </c>
      <c r="D187" s="50" t="s">
        <v>162</v>
      </c>
      <c r="E187" s="208" t="s">
        <v>163</v>
      </c>
      <c r="F187" s="269">
        <v>336</v>
      </c>
      <c r="G187" s="269">
        <v>12.1</v>
      </c>
      <c r="H187" s="269">
        <v>1</v>
      </c>
      <c r="I187" s="269">
        <v>2</v>
      </c>
      <c r="J187" s="269">
        <v>56</v>
      </c>
      <c r="K187" s="269">
        <f t="shared" si="12"/>
        <v>0.37496016048294867</v>
      </c>
      <c r="L187" s="269">
        <v>53339</v>
      </c>
      <c r="M187" s="269">
        <f>ROUND(F187*I187/G187,0)</f>
        <v>56</v>
      </c>
      <c r="N187" s="269"/>
      <c r="O187" s="269"/>
      <c r="P187" s="269"/>
      <c r="Q187" s="269"/>
      <c r="R187" s="269"/>
      <c r="S187" s="269">
        <f t="shared" si="13"/>
        <v>0</v>
      </c>
      <c r="T187" s="269">
        <v>18640</v>
      </c>
      <c r="U187" s="269"/>
      <c r="V187" s="269">
        <v>2</v>
      </c>
      <c r="W187" s="290">
        <v>56</v>
      </c>
      <c r="X187" s="163"/>
      <c r="Y187" s="163"/>
      <c r="Z187" s="51">
        <v>0</v>
      </c>
    </row>
    <row r="188" spans="1:26" ht="25.5">
      <c r="A188" s="360"/>
      <c r="B188" s="397"/>
      <c r="C188" s="49" t="s">
        <v>178</v>
      </c>
      <c r="D188" s="50" t="s">
        <v>179</v>
      </c>
      <c r="E188" s="208" t="s">
        <v>180</v>
      </c>
      <c r="F188" s="269"/>
      <c r="G188" s="269"/>
      <c r="H188" s="269"/>
      <c r="I188" s="269"/>
      <c r="J188" s="269"/>
      <c r="K188" s="269">
        <f t="shared" si="12"/>
        <v>0</v>
      </c>
      <c r="L188" s="269">
        <v>53339</v>
      </c>
      <c r="M188" s="269"/>
      <c r="N188" s="269"/>
      <c r="O188" s="269"/>
      <c r="P188" s="269"/>
      <c r="Q188" s="269"/>
      <c r="R188" s="269"/>
      <c r="S188" s="269">
        <f t="shared" si="13"/>
        <v>0</v>
      </c>
      <c r="T188" s="269">
        <v>18640</v>
      </c>
      <c r="U188" s="269"/>
      <c r="V188" s="269"/>
      <c r="W188" s="290"/>
      <c r="X188" s="163"/>
      <c r="Y188" s="163"/>
      <c r="Z188" s="60">
        <f>Z187+Z186+Z185+Z184+Z183+Z182</f>
        <v>785</v>
      </c>
    </row>
    <row r="189" spans="1:26" ht="15.75">
      <c r="A189" s="360"/>
      <c r="B189" s="397"/>
      <c r="C189" s="49" t="s">
        <v>166</v>
      </c>
      <c r="D189" s="50" t="s">
        <v>167</v>
      </c>
      <c r="E189" s="208" t="s">
        <v>168</v>
      </c>
      <c r="F189" s="269">
        <v>340</v>
      </c>
      <c r="G189" s="269">
        <v>10.1</v>
      </c>
      <c r="H189" s="269">
        <v>1</v>
      </c>
      <c r="I189" s="269">
        <v>32</v>
      </c>
      <c r="J189" s="269">
        <f>F189/G189*I189</f>
        <v>1077.2277227722773</v>
      </c>
      <c r="K189" s="269">
        <f t="shared" si="12"/>
        <v>5.999362567727179</v>
      </c>
      <c r="L189" s="269">
        <v>53339</v>
      </c>
      <c r="M189" s="269">
        <f>ROUND(F189*I189/G189,0)</f>
        <v>1077</v>
      </c>
      <c r="N189" s="269"/>
      <c r="O189" s="269"/>
      <c r="P189" s="269"/>
      <c r="Q189" s="269"/>
      <c r="R189" s="269"/>
      <c r="S189" s="269">
        <f t="shared" si="13"/>
        <v>0</v>
      </c>
      <c r="T189" s="269">
        <v>18640</v>
      </c>
      <c r="U189" s="269"/>
      <c r="V189" s="269">
        <v>32</v>
      </c>
      <c r="W189" s="290">
        <v>1077.2277227722773</v>
      </c>
      <c r="X189" s="163"/>
      <c r="Y189" s="163"/>
      <c r="Z189" s="51">
        <v>139</v>
      </c>
    </row>
    <row r="190" spans="1:26" ht="76.5">
      <c r="A190" s="360"/>
      <c r="B190" s="397"/>
      <c r="C190" s="49" t="s">
        <v>187</v>
      </c>
      <c r="D190" s="50" t="s">
        <v>188</v>
      </c>
      <c r="E190" s="208" t="s">
        <v>215</v>
      </c>
      <c r="F190" s="269">
        <v>318</v>
      </c>
      <c r="G190" s="269">
        <v>6.3</v>
      </c>
      <c r="H190" s="269">
        <v>1</v>
      </c>
      <c r="I190" s="269">
        <v>5</v>
      </c>
      <c r="J190" s="269">
        <v>252</v>
      </c>
      <c r="K190" s="269">
        <f t="shared" si="12"/>
        <v>0.9374004012073717</v>
      </c>
      <c r="L190" s="269">
        <v>53339</v>
      </c>
      <c r="M190" s="269">
        <f>ROUND(F190*I190/G190,0)</f>
        <v>252</v>
      </c>
      <c r="N190" s="269"/>
      <c r="O190" s="269"/>
      <c r="P190" s="269"/>
      <c r="Q190" s="269"/>
      <c r="R190" s="269"/>
      <c r="S190" s="269">
        <f t="shared" si="13"/>
        <v>0</v>
      </c>
      <c r="T190" s="269">
        <v>18640</v>
      </c>
      <c r="U190" s="269"/>
      <c r="V190" s="269">
        <v>5</v>
      </c>
      <c r="W190" s="290">
        <v>252</v>
      </c>
      <c r="X190" s="163"/>
      <c r="Y190" s="163"/>
      <c r="Z190" s="51">
        <v>0</v>
      </c>
    </row>
    <row r="191" spans="1:26" ht="38.25">
      <c r="A191" s="360"/>
      <c r="B191" s="398"/>
      <c r="C191" s="49" t="s">
        <v>216</v>
      </c>
      <c r="D191" s="50" t="s">
        <v>217</v>
      </c>
      <c r="E191" s="208" t="s">
        <v>215</v>
      </c>
      <c r="F191" s="269"/>
      <c r="G191" s="269"/>
      <c r="H191" s="269"/>
      <c r="I191" s="269"/>
      <c r="J191" s="269"/>
      <c r="K191" s="269">
        <f t="shared" si="12"/>
        <v>0</v>
      </c>
      <c r="L191" s="269">
        <v>53339</v>
      </c>
      <c r="M191" s="269"/>
      <c r="N191" s="269"/>
      <c r="O191" s="269"/>
      <c r="P191" s="269"/>
      <c r="Q191" s="269"/>
      <c r="R191" s="269"/>
      <c r="S191" s="269">
        <f t="shared" si="13"/>
        <v>0</v>
      </c>
      <c r="T191" s="269">
        <v>18640</v>
      </c>
      <c r="U191" s="269"/>
      <c r="V191" s="269"/>
      <c r="W191" s="290"/>
      <c r="X191" s="163"/>
      <c r="Y191" s="163"/>
      <c r="Z191" s="51">
        <v>1906</v>
      </c>
    </row>
    <row r="192" spans="1:28" ht="15.75">
      <c r="A192" s="360"/>
      <c r="B192" s="364" t="s">
        <v>5</v>
      </c>
      <c r="C192" s="364"/>
      <c r="D192" s="364"/>
      <c r="E192" s="364"/>
      <c r="F192" s="269"/>
      <c r="G192" s="269"/>
      <c r="H192" s="269"/>
      <c r="I192" s="269">
        <f>I191+I190+I189+I188+I187</f>
        <v>39</v>
      </c>
      <c r="J192" s="269">
        <f>J191+J190+J189+J188+J187</f>
        <v>1385.2277227722773</v>
      </c>
      <c r="K192" s="269">
        <f t="shared" si="12"/>
        <v>7.3117231294175</v>
      </c>
      <c r="L192" s="269">
        <v>53339</v>
      </c>
      <c r="M192" s="269"/>
      <c r="N192" s="269"/>
      <c r="O192" s="269"/>
      <c r="P192" s="269"/>
      <c r="Q192" s="269">
        <f>Q191+Q190+Q189+Q188+Q187</f>
        <v>0</v>
      </c>
      <c r="R192" s="269">
        <f>R191+R190+R189+R188+R187</f>
        <v>0</v>
      </c>
      <c r="S192" s="269">
        <f t="shared" si="13"/>
        <v>0</v>
      </c>
      <c r="T192" s="269">
        <v>18640</v>
      </c>
      <c r="U192" s="269"/>
      <c r="V192" s="269">
        <v>39</v>
      </c>
      <c r="W192" s="290">
        <v>1385.2277227722773</v>
      </c>
      <c r="X192" s="225"/>
      <c r="Y192" s="299"/>
      <c r="Z192" s="51">
        <v>254</v>
      </c>
      <c r="AA192">
        <v>67</v>
      </c>
      <c r="AB192">
        <v>2327.80198019802</v>
      </c>
    </row>
    <row r="193" spans="1:26" ht="15.75">
      <c r="A193" s="360" t="s">
        <v>264</v>
      </c>
      <c r="B193" s="365" t="s">
        <v>265</v>
      </c>
      <c r="C193" s="65" t="s">
        <v>10</v>
      </c>
      <c r="D193" s="66" t="s">
        <v>195</v>
      </c>
      <c r="E193" s="211" t="s">
        <v>11</v>
      </c>
      <c r="F193" s="269"/>
      <c r="G193" s="269"/>
      <c r="H193" s="269"/>
      <c r="I193" s="269"/>
      <c r="J193" s="269"/>
      <c r="K193" s="269">
        <f t="shared" si="12"/>
        <v>0</v>
      </c>
      <c r="L193" s="269">
        <v>27501</v>
      </c>
      <c r="M193" s="269"/>
      <c r="N193" s="269"/>
      <c r="O193" s="269"/>
      <c r="P193" s="269"/>
      <c r="Q193" s="269"/>
      <c r="R193" s="269"/>
      <c r="S193" s="269">
        <f t="shared" si="13"/>
        <v>0</v>
      </c>
      <c r="T193" s="269">
        <v>7879</v>
      </c>
      <c r="U193" s="269"/>
      <c r="V193" s="269"/>
      <c r="W193" s="290"/>
      <c r="X193" s="163">
        <v>760</v>
      </c>
      <c r="Y193" s="163"/>
      <c r="Z193" s="51">
        <v>0</v>
      </c>
    </row>
    <row r="194" spans="1:26" ht="25.5">
      <c r="A194" s="360"/>
      <c r="B194" s="362"/>
      <c r="C194" s="49"/>
      <c r="D194" s="50"/>
      <c r="E194" s="202" t="s">
        <v>38</v>
      </c>
      <c r="F194" s="269"/>
      <c r="G194" s="269"/>
      <c r="H194" s="269"/>
      <c r="I194" s="269"/>
      <c r="J194" s="269"/>
      <c r="K194" s="269">
        <f t="shared" si="12"/>
        <v>0</v>
      </c>
      <c r="L194" s="269">
        <v>27501</v>
      </c>
      <c r="M194" s="269"/>
      <c r="N194" s="269"/>
      <c r="O194" s="269"/>
      <c r="P194" s="269"/>
      <c r="Q194" s="269"/>
      <c r="R194" s="269"/>
      <c r="S194" s="269">
        <f t="shared" si="13"/>
        <v>0</v>
      </c>
      <c r="T194" s="269">
        <v>7879</v>
      </c>
      <c r="U194" s="269"/>
      <c r="V194" s="269"/>
      <c r="W194" s="290"/>
      <c r="X194" s="163">
        <v>700</v>
      </c>
      <c r="Y194" s="163"/>
      <c r="Z194" s="60">
        <f>Z193+Z192+Z191+Z190+Z189</f>
        <v>2299</v>
      </c>
    </row>
    <row r="195" spans="1:26" ht="25.5">
      <c r="A195" s="360"/>
      <c r="B195" s="362"/>
      <c r="C195" s="49" t="s">
        <v>178</v>
      </c>
      <c r="D195" s="50" t="s">
        <v>179</v>
      </c>
      <c r="E195" s="208" t="s">
        <v>180</v>
      </c>
      <c r="F195" s="269"/>
      <c r="G195" s="269"/>
      <c r="H195" s="269"/>
      <c r="I195" s="269"/>
      <c r="J195" s="269"/>
      <c r="K195" s="269">
        <f t="shared" si="12"/>
        <v>0</v>
      </c>
      <c r="L195" s="269">
        <v>27501</v>
      </c>
      <c r="M195" s="269"/>
      <c r="N195" s="269">
        <v>326</v>
      </c>
      <c r="O195" s="269">
        <v>8.6</v>
      </c>
      <c r="P195" s="269">
        <v>2</v>
      </c>
      <c r="Q195" s="269">
        <v>6</v>
      </c>
      <c r="R195" s="269">
        <v>227</v>
      </c>
      <c r="S195" s="269">
        <f t="shared" si="13"/>
        <v>7.615179591318695</v>
      </c>
      <c r="T195" s="269">
        <v>7879</v>
      </c>
      <c r="U195" s="269">
        <f>ROUND(Q195*N195/O195,)</f>
        <v>227</v>
      </c>
      <c r="V195" s="269">
        <v>6</v>
      </c>
      <c r="W195" s="290">
        <v>227</v>
      </c>
      <c r="X195" s="163"/>
      <c r="Y195" s="163"/>
      <c r="Z195" s="67">
        <v>732</v>
      </c>
    </row>
    <row r="196" spans="1:26" ht="15.75">
      <c r="A196" s="360"/>
      <c r="B196" s="362"/>
      <c r="C196" s="49" t="s">
        <v>166</v>
      </c>
      <c r="D196" s="50" t="s">
        <v>167</v>
      </c>
      <c r="E196" s="208" t="s">
        <v>168</v>
      </c>
      <c r="F196" s="269"/>
      <c r="G196" s="269"/>
      <c r="H196" s="269"/>
      <c r="I196" s="269"/>
      <c r="J196" s="269"/>
      <c r="K196" s="269">
        <f t="shared" si="12"/>
        <v>0</v>
      </c>
      <c r="L196" s="269">
        <v>27501</v>
      </c>
      <c r="M196" s="269"/>
      <c r="N196" s="269"/>
      <c r="O196" s="269"/>
      <c r="P196" s="269"/>
      <c r="Q196" s="269"/>
      <c r="R196" s="269"/>
      <c r="S196" s="269">
        <f t="shared" si="13"/>
        <v>0</v>
      </c>
      <c r="T196" s="269">
        <v>7879</v>
      </c>
      <c r="U196" s="269"/>
      <c r="V196" s="269"/>
      <c r="W196" s="290"/>
      <c r="X196" s="163"/>
      <c r="Y196" s="163"/>
      <c r="Z196" s="51">
        <v>632</v>
      </c>
    </row>
    <row r="197" spans="1:26" ht="25.5">
      <c r="A197" s="360"/>
      <c r="B197" s="362"/>
      <c r="C197" s="49" t="s">
        <v>219</v>
      </c>
      <c r="D197" s="50" t="s">
        <v>220</v>
      </c>
      <c r="E197" s="208" t="s">
        <v>221</v>
      </c>
      <c r="F197" s="269">
        <v>329</v>
      </c>
      <c r="G197" s="269">
        <v>8.9</v>
      </c>
      <c r="H197" s="269">
        <v>2</v>
      </c>
      <c r="I197" s="269">
        <v>2</v>
      </c>
      <c r="J197" s="269">
        <v>74</v>
      </c>
      <c r="K197" s="269">
        <f t="shared" si="12"/>
        <v>0.7272462819533835</v>
      </c>
      <c r="L197" s="269">
        <v>27501</v>
      </c>
      <c r="M197" s="269">
        <f>ROUND(F197*I197/G197,0)</f>
        <v>74</v>
      </c>
      <c r="N197" s="269"/>
      <c r="O197" s="269"/>
      <c r="P197" s="269"/>
      <c r="Q197" s="269"/>
      <c r="R197" s="269"/>
      <c r="S197" s="269">
        <f t="shared" si="13"/>
        <v>0</v>
      </c>
      <c r="T197" s="269">
        <v>7879</v>
      </c>
      <c r="U197" s="269"/>
      <c r="V197" s="269">
        <v>2</v>
      </c>
      <c r="W197" s="290">
        <v>74</v>
      </c>
      <c r="X197" s="163"/>
      <c r="Y197" s="163"/>
      <c r="Z197" s="51">
        <v>144</v>
      </c>
    </row>
    <row r="198" spans="1:26" ht="63.75" customHeight="1">
      <c r="A198" s="360"/>
      <c r="B198" s="362"/>
      <c r="C198" s="49" t="s">
        <v>187</v>
      </c>
      <c r="D198" s="50" t="s">
        <v>188</v>
      </c>
      <c r="E198" s="208" t="s">
        <v>215</v>
      </c>
      <c r="F198" s="269"/>
      <c r="G198" s="269"/>
      <c r="H198" s="269"/>
      <c r="I198" s="269"/>
      <c r="J198" s="269"/>
      <c r="K198" s="269">
        <f t="shared" si="12"/>
        <v>0</v>
      </c>
      <c r="L198" s="269">
        <v>27501</v>
      </c>
      <c r="M198" s="269"/>
      <c r="N198" s="269"/>
      <c r="O198" s="269"/>
      <c r="P198" s="269"/>
      <c r="Q198" s="269"/>
      <c r="R198" s="269"/>
      <c r="S198" s="269">
        <f t="shared" si="13"/>
        <v>0</v>
      </c>
      <c r="T198" s="269">
        <v>7879</v>
      </c>
      <c r="U198" s="269"/>
      <c r="V198" s="269"/>
      <c r="W198" s="290"/>
      <c r="X198" s="163"/>
      <c r="Y198" s="163"/>
      <c r="Z198" s="51">
        <v>1588</v>
      </c>
    </row>
    <row r="199" spans="1:26" ht="38.25">
      <c r="A199" s="360"/>
      <c r="B199" s="366"/>
      <c r="C199" s="49" t="s">
        <v>216</v>
      </c>
      <c r="D199" s="50" t="s">
        <v>217</v>
      </c>
      <c r="E199" s="208" t="s">
        <v>215</v>
      </c>
      <c r="F199" s="269"/>
      <c r="G199" s="269"/>
      <c r="H199" s="269"/>
      <c r="I199" s="269"/>
      <c r="J199" s="269"/>
      <c r="K199" s="269">
        <f t="shared" si="12"/>
        <v>0</v>
      </c>
      <c r="L199" s="269">
        <v>27501</v>
      </c>
      <c r="M199" s="269"/>
      <c r="N199" s="269"/>
      <c r="O199" s="269"/>
      <c r="P199" s="269"/>
      <c r="Q199" s="269"/>
      <c r="R199" s="269"/>
      <c r="S199" s="269">
        <f t="shared" si="13"/>
        <v>0</v>
      </c>
      <c r="T199" s="269">
        <v>7879</v>
      </c>
      <c r="U199" s="269"/>
      <c r="V199" s="269"/>
      <c r="W199" s="290"/>
      <c r="X199" s="163"/>
      <c r="Y199" s="163"/>
      <c r="Z199" s="51">
        <v>77</v>
      </c>
    </row>
    <row r="200" spans="1:28" ht="15.75">
      <c r="A200" s="360"/>
      <c r="B200" s="364" t="s">
        <v>5</v>
      </c>
      <c r="C200" s="364"/>
      <c r="D200" s="364"/>
      <c r="E200" s="364"/>
      <c r="F200" s="269"/>
      <c r="G200" s="269"/>
      <c r="H200" s="269"/>
      <c r="I200" s="269">
        <f>I199+I198+I197+I196+I195+I193</f>
        <v>2</v>
      </c>
      <c r="J200" s="269">
        <f>J199+J198+J197+J196+J195+J193</f>
        <v>74</v>
      </c>
      <c r="K200" s="269">
        <f aca="true" t="shared" si="14" ref="K200:K263">I200/L200*10000</f>
        <v>0.7272462819533835</v>
      </c>
      <c r="L200" s="269">
        <v>27501</v>
      </c>
      <c r="M200" s="269"/>
      <c r="N200" s="269"/>
      <c r="O200" s="269"/>
      <c r="P200" s="269"/>
      <c r="Q200" s="269">
        <f>Q199+Q198+Q197+Q196+Q195+Q193</f>
        <v>6</v>
      </c>
      <c r="R200" s="269">
        <f>R199+R198+R197+R196+R195+R193</f>
        <v>227</v>
      </c>
      <c r="S200" s="269">
        <f aca="true" t="shared" si="15" ref="S200:S263">Q200/T200*10000</f>
        <v>7.615179591318695</v>
      </c>
      <c r="T200" s="269">
        <v>7879</v>
      </c>
      <c r="U200" s="269"/>
      <c r="V200" s="269">
        <v>8</v>
      </c>
      <c r="W200" s="290">
        <v>301</v>
      </c>
      <c r="X200" s="163"/>
      <c r="Y200" s="298"/>
      <c r="Z200" s="51">
        <v>77</v>
      </c>
      <c r="AA200">
        <v>81</v>
      </c>
      <c r="AB200">
        <v>2758</v>
      </c>
    </row>
    <row r="201" spans="1:26" ht="15.75">
      <c r="A201" s="360" t="s">
        <v>58</v>
      </c>
      <c r="B201" s="399" t="s">
        <v>266</v>
      </c>
      <c r="C201" s="49" t="s">
        <v>166</v>
      </c>
      <c r="D201" s="50" t="s">
        <v>167</v>
      </c>
      <c r="E201" s="208" t="s">
        <v>168</v>
      </c>
      <c r="F201" s="269">
        <v>340</v>
      </c>
      <c r="G201" s="269">
        <v>10.1</v>
      </c>
      <c r="H201" s="269">
        <v>1</v>
      </c>
      <c r="I201" s="269">
        <v>19</v>
      </c>
      <c r="J201" s="269">
        <v>640</v>
      </c>
      <c r="K201" s="269">
        <f t="shared" si="14"/>
        <v>15.33370995077072</v>
      </c>
      <c r="L201" s="269">
        <v>12391</v>
      </c>
      <c r="M201" s="269">
        <f>ROUND(F201*I201/G201,0)</f>
        <v>640</v>
      </c>
      <c r="N201" s="269"/>
      <c r="O201" s="269"/>
      <c r="P201" s="269"/>
      <c r="Q201" s="269"/>
      <c r="R201" s="269"/>
      <c r="S201" s="269">
        <f t="shared" si="15"/>
        <v>0</v>
      </c>
      <c r="T201" s="269">
        <v>3109</v>
      </c>
      <c r="U201" s="269"/>
      <c r="V201" s="269">
        <v>19</v>
      </c>
      <c r="W201" s="290">
        <v>640</v>
      </c>
      <c r="X201" s="163"/>
      <c r="Y201" s="163"/>
      <c r="Z201" s="51">
        <v>0</v>
      </c>
    </row>
    <row r="202" spans="1:26" ht="76.5">
      <c r="A202" s="360"/>
      <c r="B202" s="401"/>
      <c r="C202" s="49" t="s">
        <v>187</v>
      </c>
      <c r="D202" s="50" t="s">
        <v>188</v>
      </c>
      <c r="E202" s="208" t="s">
        <v>215</v>
      </c>
      <c r="F202" s="269">
        <v>318</v>
      </c>
      <c r="G202" s="269">
        <v>6</v>
      </c>
      <c r="H202" s="269">
        <v>1</v>
      </c>
      <c r="I202" s="269">
        <v>4</v>
      </c>
      <c r="J202" s="269">
        <v>210</v>
      </c>
      <c r="K202" s="269">
        <f t="shared" si="14"/>
        <v>3.2281494633201517</v>
      </c>
      <c r="L202" s="269">
        <v>12391</v>
      </c>
      <c r="M202" s="269">
        <f>ROUND(F202*I202/G202,0)</f>
        <v>212</v>
      </c>
      <c r="N202" s="269"/>
      <c r="O202" s="269"/>
      <c r="P202" s="269"/>
      <c r="Q202" s="269"/>
      <c r="R202" s="269"/>
      <c r="S202" s="269">
        <f t="shared" si="15"/>
        <v>0</v>
      </c>
      <c r="T202" s="269">
        <v>3109</v>
      </c>
      <c r="U202" s="269"/>
      <c r="V202" s="269">
        <v>4</v>
      </c>
      <c r="W202" s="290">
        <v>210</v>
      </c>
      <c r="X202" s="163"/>
      <c r="Y202" s="163"/>
      <c r="Z202" s="60">
        <f>Z201+Z200+Z199+Z198+Z197+Z195</f>
        <v>2618</v>
      </c>
    </row>
    <row r="203" spans="1:28" ht="15.75">
      <c r="A203" s="360"/>
      <c r="B203" s="364" t="s">
        <v>5</v>
      </c>
      <c r="C203" s="364"/>
      <c r="D203" s="364"/>
      <c r="E203" s="364"/>
      <c r="F203" s="269"/>
      <c r="G203" s="269"/>
      <c r="H203" s="269"/>
      <c r="I203" s="269">
        <f>I202+I201</f>
        <v>23</v>
      </c>
      <c r="J203" s="269">
        <f>J202+J201</f>
        <v>850</v>
      </c>
      <c r="K203" s="269">
        <f t="shared" si="14"/>
        <v>18.561859414090872</v>
      </c>
      <c r="L203" s="269">
        <v>12391</v>
      </c>
      <c r="M203" s="269"/>
      <c r="N203" s="269"/>
      <c r="O203" s="269"/>
      <c r="P203" s="269"/>
      <c r="Q203" s="269">
        <f>Q202+Q201</f>
        <v>0</v>
      </c>
      <c r="R203" s="269">
        <f>R202+R201</f>
        <v>0</v>
      </c>
      <c r="S203" s="269">
        <f t="shared" si="15"/>
        <v>0</v>
      </c>
      <c r="T203" s="269">
        <v>3109</v>
      </c>
      <c r="U203" s="269"/>
      <c r="V203" s="269">
        <v>23</v>
      </c>
      <c r="W203" s="290">
        <v>850</v>
      </c>
      <c r="X203" s="163"/>
      <c r="Y203" s="298"/>
      <c r="Z203" s="51">
        <v>909</v>
      </c>
      <c r="AA203">
        <v>31</v>
      </c>
      <c r="AB203">
        <v>1120</v>
      </c>
    </row>
    <row r="204" spans="1:26" ht="25.5">
      <c r="A204" s="360" t="s">
        <v>9</v>
      </c>
      <c r="B204" s="365" t="s">
        <v>267</v>
      </c>
      <c r="C204" s="49" t="s">
        <v>178</v>
      </c>
      <c r="D204" s="50" t="s">
        <v>179</v>
      </c>
      <c r="E204" s="208" t="s">
        <v>180</v>
      </c>
      <c r="F204" s="269"/>
      <c r="G204" s="269"/>
      <c r="H204" s="269"/>
      <c r="I204" s="269"/>
      <c r="J204" s="269"/>
      <c r="K204" s="269">
        <f t="shared" si="14"/>
        <v>0</v>
      </c>
      <c r="L204" s="269">
        <v>8515</v>
      </c>
      <c r="M204" s="269"/>
      <c r="N204" s="269">
        <v>326</v>
      </c>
      <c r="O204" s="269">
        <v>8.6</v>
      </c>
      <c r="P204" s="269">
        <v>1</v>
      </c>
      <c r="Q204" s="269">
        <v>5</v>
      </c>
      <c r="R204" s="269">
        <v>152</v>
      </c>
      <c r="S204" s="269">
        <f t="shared" si="15"/>
        <v>25.40650406504065</v>
      </c>
      <c r="T204" s="269">
        <v>1968</v>
      </c>
      <c r="U204" s="269">
        <f>ROUND(Q204*N204/O204,)</f>
        <v>190</v>
      </c>
      <c r="V204" s="269">
        <v>5</v>
      </c>
      <c r="W204" s="290">
        <v>152</v>
      </c>
      <c r="X204" s="163"/>
      <c r="Y204" s="163"/>
      <c r="Z204" s="51">
        <v>202</v>
      </c>
    </row>
    <row r="205" spans="1:26" ht="15.75">
      <c r="A205" s="360"/>
      <c r="B205" s="362"/>
      <c r="C205" s="49" t="s">
        <v>166</v>
      </c>
      <c r="D205" s="50" t="s">
        <v>167</v>
      </c>
      <c r="E205" s="208" t="s">
        <v>168</v>
      </c>
      <c r="F205" s="269"/>
      <c r="G205" s="269"/>
      <c r="H205" s="269"/>
      <c r="I205" s="269"/>
      <c r="J205" s="269"/>
      <c r="K205" s="269">
        <f t="shared" si="14"/>
        <v>0</v>
      </c>
      <c r="L205" s="269">
        <v>8515</v>
      </c>
      <c r="M205" s="269"/>
      <c r="N205" s="269"/>
      <c r="O205" s="269"/>
      <c r="P205" s="269"/>
      <c r="Q205" s="269"/>
      <c r="R205" s="269"/>
      <c r="S205" s="269">
        <f t="shared" si="15"/>
        <v>0</v>
      </c>
      <c r="T205" s="269">
        <v>1968</v>
      </c>
      <c r="U205" s="269"/>
      <c r="V205" s="269"/>
      <c r="W205" s="290"/>
      <c r="X205" s="163"/>
      <c r="Y205" s="163"/>
      <c r="Z205" s="60">
        <f>Z204+Z203</f>
        <v>1111</v>
      </c>
    </row>
    <row r="206" spans="1:26" ht="44.25" customHeight="1">
      <c r="A206" s="360"/>
      <c r="B206" s="362"/>
      <c r="C206" s="49" t="s">
        <v>187</v>
      </c>
      <c r="D206" s="50" t="s">
        <v>188</v>
      </c>
      <c r="E206" s="208" t="s">
        <v>215</v>
      </c>
      <c r="F206" s="269">
        <v>318</v>
      </c>
      <c r="G206" s="269">
        <v>6.3</v>
      </c>
      <c r="H206" s="269">
        <v>1</v>
      </c>
      <c r="I206" s="269">
        <v>5</v>
      </c>
      <c r="J206" s="269">
        <v>152</v>
      </c>
      <c r="K206" s="269">
        <f t="shared" si="14"/>
        <v>5.871990604815032</v>
      </c>
      <c r="L206" s="269">
        <v>8515</v>
      </c>
      <c r="M206" s="269">
        <f>ROUND(F206*I206/G206,0)</f>
        <v>252</v>
      </c>
      <c r="N206" s="269"/>
      <c r="O206" s="269"/>
      <c r="P206" s="269"/>
      <c r="Q206" s="269"/>
      <c r="R206" s="269"/>
      <c r="S206" s="269">
        <f t="shared" si="15"/>
        <v>0</v>
      </c>
      <c r="T206" s="269">
        <v>1968</v>
      </c>
      <c r="U206" s="269"/>
      <c r="V206" s="269">
        <v>5</v>
      </c>
      <c r="W206" s="290">
        <v>152</v>
      </c>
      <c r="X206" s="163"/>
      <c r="Y206" s="163"/>
      <c r="Z206" s="51">
        <v>152</v>
      </c>
    </row>
    <row r="207" spans="1:26" ht="38.25">
      <c r="A207" s="360"/>
      <c r="B207" s="366"/>
      <c r="C207" s="49" t="s">
        <v>216</v>
      </c>
      <c r="D207" s="50" t="s">
        <v>217</v>
      </c>
      <c r="E207" s="208" t="s">
        <v>215</v>
      </c>
      <c r="F207" s="269"/>
      <c r="G207" s="269"/>
      <c r="H207" s="269"/>
      <c r="I207" s="269"/>
      <c r="J207" s="269"/>
      <c r="K207" s="269">
        <f t="shared" si="14"/>
        <v>0</v>
      </c>
      <c r="L207" s="269">
        <v>8515</v>
      </c>
      <c r="M207" s="269"/>
      <c r="N207" s="269"/>
      <c r="O207" s="269"/>
      <c r="P207" s="269"/>
      <c r="Q207" s="269"/>
      <c r="R207" s="269"/>
      <c r="S207" s="269">
        <f t="shared" si="15"/>
        <v>0</v>
      </c>
      <c r="T207" s="269">
        <v>1968</v>
      </c>
      <c r="U207" s="269"/>
      <c r="V207" s="269"/>
      <c r="W207" s="290"/>
      <c r="X207" s="163"/>
      <c r="Y207" s="163"/>
      <c r="Z207" s="51">
        <v>471</v>
      </c>
    </row>
    <row r="208" spans="1:28" ht="15.75">
      <c r="A208" s="360"/>
      <c r="B208" s="364" t="s">
        <v>5</v>
      </c>
      <c r="C208" s="364"/>
      <c r="D208" s="364"/>
      <c r="E208" s="364"/>
      <c r="F208" s="269"/>
      <c r="G208" s="269"/>
      <c r="H208" s="269"/>
      <c r="I208" s="269">
        <f>I206+I205+I204</f>
        <v>5</v>
      </c>
      <c r="J208" s="269">
        <f>J206+J205+J204</f>
        <v>152</v>
      </c>
      <c r="K208" s="269">
        <f t="shared" si="14"/>
        <v>5.871990604815032</v>
      </c>
      <c r="L208" s="269">
        <v>8515</v>
      </c>
      <c r="M208" s="269"/>
      <c r="N208" s="269"/>
      <c r="O208" s="269"/>
      <c r="P208" s="269"/>
      <c r="Q208" s="269">
        <f>Q206+Q205+Q204</f>
        <v>5</v>
      </c>
      <c r="R208" s="269">
        <f>R206+R205+R204</f>
        <v>152</v>
      </c>
      <c r="S208" s="269">
        <f t="shared" si="15"/>
        <v>25.40650406504065</v>
      </c>
      <c r="T208" s="269">
        <v>1968</v>
      </c>
      <c r="U208" s="269"/>
      <c r="V208" s="269">
        <v>10</v>
      </c>
      <c r="W208" s="290">
        <v>304</v>
      </c>
      <c r="X208" s="163"/>
      <c r="Y208" s="298"/>
      <c r="Z208" s="51">
        <v>152</v>
      </c>
      <c r="AA208">
        <v>24</v>
      </c>
      <c r="AB208">
        <v>775</v>
      </c>
    </row>
    <row r="209" spans="1:26" ht="15.75">
      <c r="A209" s="360" t="s">
        <v>59</v>
      </c>
      <c r="B209" s="380" t="s">
        <v>268</v>
      </c>
      <c r="C209" s="49" t="s">
        <v>13</v>
      </c>
      <c r="D209" s="50" t="s">
        <v>200</v>
      </c>
      <c r="E209" s="208" t="s">
        <v>201</v>
      </c>
      <c r="F209" s="269"/>
      <c r="G209" s="269"/>
      <c r="H209" s="269">
        <v>1</v>
      </c>
      <c r="I209" s="269"/>
      <c r="J209" s="269"/>
      <c r="K209" s="269">
        <f t="shared" si="14"/>
        <v>0</v>
      </c>
      <c r="L209" s="269">
        <v>15764</v>
      </c>
      <c r="M209" s="269"/>
      <c r="N209" s="269">
        <v>10.3</v>
      </c>
      <c r="O209" s="269">
        <v>7.42</v>
      </c>
      <c r="P209" s="269">
        <v>1</v>
      </c>
      <c r="Q209" s="269">
        <v>5</v>
      </c>
      <c r="R209" s="269">
        <v>122</v>
      </c>
      <c r="S209" s="269">
        <f t="shared" si="15"/>
        <v>11.636025133814288</v>
      </c>
      <c r="T209" s="269">
        <v>4297</v>
      </c>
      <c r="U209" s="269">
        <f>ROUND(Q209*N209/O209,)</f>
        <v>7</v>
      </c>
      <c r="V209" s="269">
        <v>5</v>
      </c>
      <c r="W209" s="290">
        <v>122</v>
      </c>
      <c r="X209" s="163"/>
      <c r="Y209" s="163"/>
      <c r="Z209" s="51">
        <v>0</v>
      </c>
    </row>
    <row r="210" spans="1:26" ht="25.5">
      <c r="A210" s="360"/>
      <c r="B210" s="381"/>
      <c r="C210" s="49" t="s">
        <v>178</v>
      </c>
      <c r="D210" s="50" t="s">
        <v>179</v>
      </c>
      <c r="E210" s="208" t="s">
        <v>180</v>
      </c>
      <c r="F210" s="269"/>
      <c r="G210" s="269"/>
      <c r="H210" s="269">
        <v>1</v>
      </c>
      <c r="I210" s="269"/>
      <c r="J210" s="269"/>
      <c r="K210" s="269">
        <f t="shared" si="14"/>
        <v>0</v>
      </c>
      <c r="L210" s="269">
        <v>15764</v>
      </c>
      <c r="M210" s="269"/>
      <c r="N210" s="269">
        <v>14.8</v>
      </c>
      <c r="O210" s="269">
        <v>8.41</v>
      </c>
      <c r="P210" s="269">
        <v>1</v>
      </c>
      <c r="Q210" s="269">
        <v>5</v>
      </c>
      <c r="R210" s="269">
        <v>168</v>
      </c>
      <c r="S210" s="269">
        <f t="shared" si="15"/>
        <v>11.636025133814288</v>
      </c>
      <c r="T210" s="269">
        <v>4297</v>
      </c>
      <c r="U210" s="269">
        <f>ROUND(Q210*N210/O210,)</f>
        <v>9</v>
      </c>
      <c r="V210" s="269">
        <v>5</v>
      </c>
      <c r="W210" s="290">
        <v>168</v>
      </c>
      <c r="X210" s="163"/>
      <c r="Y210" s="163"/>
      <c r="Z210" s="60">
        <f>Z209+Z208+Z207+Z206</f>
        <v>775</v>
      </c>
    </row>
    <row r="211" spans="1:26" ht="15.75">
      <c r="A211" s="360"/>
      <c r="B211" s="382"/>
      <c r="C211" s="49" t="s">
        <v>166</v>
      </c>
      <c r="D211" s="50" t="s">
        <v>167</v>
      </c>
      <c r="E211" s="208" t="s">
        <v>168</v>
      </c>
      <c r="F211" s="269">
        <v>12.3</v>
      </c>
      <c r="G211" s="269">
        <v>9.7</v>
      </c>
      <c r="H211" s="269">
        <v>1</v>
      </c>
      <c r="I211" s="269">
        <v>35</v>
      </c>
      <c r="J211" s="269">
        <v>898</v>
      </c>
      <c r="K211" s="269">
        <f t="shared" si="14"/>
        <v>22.20248667850799</v>
      </c>
      <c r="L211" s="269">
        <v>15764</v>
      </c>
      <c r="M211" s="269">
        <f>ROUND(F211*I211/G211,0)</f>
        <v>44</v>
      </c>
      <c r="N211" s="269"/>
      <c r="O211" s="269"/>
      <c r="P211" s="269"/>
      <c r="Q211" s="269"/>
      <c r="R211" s="269"/>
      <c r="S211" s="269">
        <f t="shared" si="15"/>
        <v>0</v>
      </c>
      <c r="T211" s="269">
        <v>4297</v>
      </c>
      <c r="U211" s="269"/>
      <c r="V211" s="269">
        <v>35</v>
      </c>
      <c r="W211" s="290">
        <v>898</v>
      </c>
      <c r="X211" s="163"/>
      <c r="Y211" s="163"/>
      <c r="Z211" s="51">
        <v>122</v>
      </c>
    </row>
    <row r="212" spans="1:28" ht="15.75">
      <c r="A212" s="360"/>
      <c r="B212" s="364" t="s">
        <v>5</v>
      </c>
      <c r="C212" s="364"/>
      <c r="D212" s="364"/>
      <c r="E212" s="364"/>
      <c r="F212" s="269"/>
      <c r="G212" s="269"/>
      <c r="H212" s="269"/>
      <c r="I212" s="269">
        <f>I211+I210+I209</f>
        <v>35</v>
      </c>
      <c r="J212" s="269">
        <f>J211+J210+J209</f>
        <v>898</v>
      </c>
      <c r="K212" s="269">
        <f t="shared" si="14"/>
        <v>22.20248667850799</v>
      </c>
      <c r="L212" s="269">
        <v>15764</v>
      </c>
      <c r="M212" s="269"/>
      <c r="N212" s="269"/>
      <c r="O212" s="269"/>
      <c r="P212" s="269"/>
      <c r="Q212" s="269">
        <f>Q211+Q210+Q209</f>
        <v>10</v>
      </c>
      <c r="R212" s="269">
        <f>R211+R210+R209</f>
        <v>290</v>
      </c>
      <c r="S212" s="269">
        <f t="shared" si="15"/>
        <v>23.272050267628575</v>
      </c>
      <c r="T212" s="269">
        <v>4297</v>
      </c>
      <c r="U212" s="269"/>
      <c r="V212" s="269">
        <v>45</v>
      </c>
      <c r="W212" s="290">
        <v>1188</v>
      </c>
      <c r="X212" s="163"/>
      <c r="Y212" s="298"/>
      <c r="Z212" s="51">
        <v>168</v>
      </c>
      <c r="AA212">
        <v>51</v>
      </c>
      <c r="AB212">
        <v>1348</v>
      </c>
    </row>
    <row r="213" spans="1:26" ht="25.5">
      <c r="A213" s="360" t="s">
        <v>60</v>
      </c>
      <c r="B213" s="380" t="s">
        <v>269</v>
      </c>
      <c r="C213" s="49" t="s">
        <v>178</v>
      </c>
      <c r="D213" s="50" t="s">
        <v>179</v>
      </c>
      <c r="E213" s="208" t="s">
        <v>180</v>
      </c>
      <c r="F213" s="269"/>
      <c r="G213" s="269"/>
      <c r="H213" s="269"/>
      <c r="I213" s="269"/>
      <c r="J213" s="269"/>
      <c r="K213" s="269">
        <f t="shared" si="14"/>
        <v>0</v>
      </c>
      <c r="L213" s="269">
        <v>13750</v>
      </c>
      <c r="M213" s="269"/>
      <c r="N213" s="269">
        <v>326</v>
      </c>
      <c r="O213" s="269">
        <v>10.1</v>
      </c>
      <c r="P213" s="269">
        <v>1</v>
      </c>
      <c r="Q213" s="269">
        <v>5</v>
      </c>
      <c r="R213" s="269">
        <v>230</v>
      </c>
      <c r="S213" s="269">
        <f t="shared" si="15"/>
        <v>13.054830287206267</v>
      </c>
      <c r="T213" s="269">
        <v>3830</v>
      </c>
      <c r="U213" s="269">
        <f>ROUND(Q213*N213/O213,)</f>
        <v>161</v>
      </c>
      <c r="V213" s="269">
        <v>5</v>
      </c>
      <c r="W213" s="290">
        <v>230</v>
      </c>
      <c r="X213" s="163"/>
      <c r="Y213" s="163"/>
      <c r="Z213" s="51">
        <v>1058</v>
      </c>
    </row>
    <row r="214" spans="1:26" ht="15.75">
      <c r="A214" s="360"/>
      <c r="B214" s="381"/>
      <c r="C214" s="49" t="s">
        <v>166</v>
      </c>
      <c r="D214" s="50" t="s">
        <v>167</v>
      </c>
      <c r="E214" s="208" t="s">
        <v>168</v>
      </c>
      <c r="F214" s="269">
        <v>340</v>
      </c>
      <c r="G214" s="269">
        <v>10.8</v>
      </c>
      <c r="H214" s="269">
        <v>1</v>
      </c>
      <c r="I214" s="269">
        <v>20</v>
      </c>
      <c r="J214" s="269">
        <v>567</v>
      </c>
      <c r="K214" s="269">
        <f t="shared" si="14"/>
        <v>14.545454545454545</v>
      </c>
      <c r="L214" s="269">
        <v>13750</v>
      </c>
      <c r="M214" s="269">
        <f>ROUND(F214*I214/G214,0)</f>
        <v>630</v>
      </c>
      <c r="N214" s="269"/>
      <c r="O214" s="269"/>
      <c r="P214" s="269"/>
      <c r="Q214" s="269"/>
      <c r="R214" s="269"/>
      <c r="S214" s="269">
        <f t="shared" si="15"/>
        <v>0</v>
      </c>
      <c r="T214" s="269">
        <v>3830</v>
      </c>
      <c r="U214" s="269"/>
      <c r="V214" s="269">
        <v>20</v>
      </c>
      <c r="W214" s="290">
        <v>567</v>
      </c>
      <c r="X214" s="163"/>
      <c r="Y214" s="163"/>
      <c r="Z214" s="60">
        <f>Z213+Z212+Z211</f>
        <v>1348</v>
      </c>
    </row>
    <row r="215" spans="1:26" ht="25.5">
      <c r="A215" s="360"/>
      <c r="B215" s="381"/>
      <c r="C215" s="49" t="s">
        <v>219</v>
      </c>
      <c r="D215" s="50" t="s">
        <v>220</v>
      </c>
      <c r="E215" s="208" t="s">
        <v>221</v>
      </c>
      <c r="F215" s="269">
        <v>329</v>
      </c>
      <c r="G215" s="269">
        <v>10.1</v>
      </c>
      <c r="H215" s="269">
        <v>1</v>
      </c>
      <c r="I215" s="269">
        <v>8</v>
      </c>
      <c r="J215" s="269">
        <v>241</v>
      </c>
      <c r="K215" s="269">
        <f t="shared" si="14"/>
        <v>5.818181818181818</v>
      </c>
      <c r="L215" s="269">
        <v>13750</v>
      </c>
      <c r="M215" s="269">
        <f>ROUND(F215*I215/G215,0)</f>
        <v>261</v>
      </c>
      <c r="N215" s="269"/>
      <c r="O215" s="269"/>
      <c r="P215" s="269"/>
      <c r="Q215" s="269"/>
      <c r="R215" s="269"/>
      <c r="S215" s="269">
        <f t="shared" si="15"/>
        <v>0</v>
      </c>
      <c r="T215" s="269">
        <v>3830</v>
      </c>
      <c r="U215" s="269"/>
      <c r="V215" s="269">
        <v>8</v>
      </c>
      <c r="W215" s="290">
        <v>241</v>
      </c>
      <c r="X215" s="163"/>
      <c r="Y215" s="163"/>
      <c r="Z215" s="51">
        <v>208</v>
      </c>
    </row>
    <row r="216" spans="1:26" ht="76.5">
      <c r="A216" s="360"/>
      <c r="B216" s="382"/>
      <c r="C216" s="49" t="s">
        <v>187</v>
      </c>
      <c r="D216" s="50" t="s">
        <v>188</v>
      </c>
      <c r="E216" s="208" t="s">
        <v>215</v>
      </c>
      <c r="F216" s="269">
        <v>318</v>
      </c>
      <c r="G216" s="269">
        <v>8.1</v>
      </c>
      <c r="H216" s="269">
        <v>1</v>
      </c>
      <c r="I216" s="269">
        <v>7</v>
      </c>
      <c r="J216" s="269">
        <v>228</v>
      </c>
      <c r="K216" s="269">
        <f t="shared" si="14"/>
        <v>5.090909090909091</v>
      </c>
      <c r="L216" s="269">
        <v>13750</v>
      </c>
      <c r="M216" s="269">
        <f>ROUND(F216*I216/G216,0)</f>
        <v>275</v>
      </c>
      <c r="N216" s="269"/>
      <c r="O216" s="269"/>
      <c r="P216" s="269"/>
      <c r="Q216" s="269"/>
      <c r="R216" s="269"/>
      <c r="S216" s="269">
        <f t="shared" si="15"/>
        <v>0</v>
      </c>
      <c r="T216" s="269">
        <v>3830</v>
      </c>
      <c r="U216" s="269"/>
      <c r="V216" s="269">
        <v>7</v>
      </c>
      <c r="W216" s="290">
        <v>228</v>
      </c>
      <c r="X216" s="163"/>
      <c r="Y216" s="163"/>
      <c r="Z216" s="51">
        <v>637</v>
      </c>
    </row>
    <row r="217" spans="1:26" ht="15.75">
      <c r="A217" s="360"/>
      <c r="B217" s="364" t="s">
        <v>5</v>
      </c>
      <c r="C217" s="364"/>
      <c r="D217" s="364"/>
      <c r="E217" s="364"/>
      <c r="F217" s="269"/>
      <c r="G217" s="269"/>
      <c r="H217" s="269"/>
      <c r="I217" s="269">
        <f>I216+I215+I214+I213</f>
        <v>35</v>
      </c>
      <c r="J217" s="269">
        <f>J216+J215+J214+J213</f>
        <v>1036</v>
      </c>
      <c r="K217" s="269">
        <f t="shared" si="14"/>
        <v>25.454545454545457</v>
      </c>
      <c r="L217" s="269">
        <v>13750</v>
      </c>
      <c r="M217" s="269"/>
      <c r="N217" s="269"/>
      <c r="O217" s="269"/>
      <c r="P217" s="269"/>
      <c r="Q217" s="269">
        <f>Q216+Q215+Q214+Q213</f>
        <v>5</v>
      </c>
      <c r="R217" s="269">
        <f>R216+R215+R214+R213</f>
        <v>230</v>
      </c>
      <c r="S217" s="269">
        <f t="shared" si="15"/>
        <v>13.054830287206267</v>
      </c>
      <c r="T217" s="269">
        <v>3830</v>
      </c>
      <c r="U217" s="269"/>
      <c r="V217" s="269">
        <v>40</v>
      </c>
      <c r="W217" s="290">
        <v>1266</v>
      </c>
      <c r="X217" s="163"/>
      <c r="Y217" s="163"/>
      <c r="Z217" s="51">
        <v>259</v>
      </c>
    </row>
    <row r="218" spans="1:26" ht="15.75">
      <c r="A218" s="360" t="s">
        <v>61</v>
      </c>
      <c r="B218" s="403" t="s">
        <v>270</v>
      </c>
      <c r="C218" s="49" t="s">
        <v>3</v>
      </c>
      <c r="D218" s="50" t="s">
        <v>162</v>
      </c>
      <c r="E218" s="208" t="s">
        <v>163</v>
      </c>
      <c r="F218" s="269">
        <v>336</v>
      </c>
      <c r="G218" s="269">
        <v>12.1</v>
      </c>
      <c r="H218" s="269">
        <v>1</v>
      </c>
      <c r="I218" s="269">
        <v>5</v>
      </c>
      <c r="J218" s="269">
        <v>172</v>
      </c>
      <c r="K218" s="269">
        <f t="shared" si="14"/>
        <v>6.876633200385092</v>
      </c>
      <c r="L218" s="269">
        <v>7271</v>
      </c>
      <c r="M218" s="269">
        <f>ROUND(F218*I218/G218,0)</f>
        <v>139</v>
      </c>
      <c r="N218" s="269">
        <v>335</v>
      </c>
      <c r="O218" s="269">
        <v>12.1</v>
      </c>
      <c r="P218" s="269">
        <v>1</v>
      </c>
      <c r="Q218" s="269"/>
      <c r="R218" s="269">
        <v>10</v>
      </c>
      <c r="S218" s="269">
        <f t="shared" si="15"/>
        <v>0</v>
      </c>
      <c r="T218" s="269">
        <v>1778</v>
      </c>
      <c r="U218" s="269">
        <f>ROUND(Q218*N218/O218,)</f>
        <v>0</v>
      </c>
      <c r="V218" s="269">
        <v>5</v>
      </c>
      <c r="W218" s="290">
        <v>182</v>
      </c>
      <c r="X218" s="163"/>
      <c r="Y218" s="163"/>
      <c r="Z218" s="51">
        <v>202</v>
      </c>
    </row>
    <row r="219" spans="1:26" ht="25.5">
      <c r="A219" s="360"/>
      <c r="B219" s="404"/>
      <c r="C219" s="49" t="s">
        <v>178</v>
      </c>
      <c r="D219" s="50" t="s">
        <v>179</v>
      </c>
      <c r="E219" s="208" t="s">
        <v>180</v>
      </c>
      <c r="F219" s="269"/>
      <c r="G219" s="269"/>
      <c r="H219" s="269"/>
      <c r="I219" s="269"/>
      <c r="J219" s="269"/>
      <c r="K219" s="269">
        <f t="shared" si="14"/>
        <v>0</v>
      </c>
      <c r="L219" s="269">
        <v>7271</v>
      </c>
      <c r="M219" s="269"/>
      <c r="N219" s="269">
        <v>326</v>
      </c>
      <c r="O219" s="269">
        <v>8.6</v>
      </c>
      <c r="P219" s="269">
        <v>1</v>
      </c>
      <c r="Q219" s="269">
        <v>7</v>
      </c>
      <c r="R219" s="269">
        <v>237</v>
      </c>
      <c r="S219" s="269">
        <f t="shared" si="15"/>
        <v>39.37007874015748</v>
      </c>
      <c r="T219" s="269">
        <v>1778</v>
      </c>
      <c r="U219" s="269">
        <f>ROUND(Q219*N219/O219,)</f>
        <v>265</v>
      </c>
      <c r="V219" s="269">
        <v>7</v>
      </c>
      <c r="W219" s="290">
        <v>237</v>
      </c>
      <c r="X219" s="163"/>
      <c r="Y219" s="163"/>
      <c r="Z219" s="60">
        <f>Z218+Z217+Z216+Z215</f>
        <v>1306</v>
      </c>
    </row>
    <row r="220" spans="1:26" ht="15.75">
      <c r="A220" s="360"/>
      <c r="B220" s="404"/>
      <c r="C220" s="49" t="s">
        <v>166</v>
      </c>
      <c r="D220" s="50" t="s">
        <v>167</v>
      </c>
      <c r="E220" s="208" t="s">
        <v>168</v>
      </c>
      <c r="F220" s="269">
        <v>340</v>
      </c>
      <c r="G220" s="269">
        <v>10.1</v>
      </c>
      <c r="H220" s="269">
        <v>1</v>
      </c>
      <c r="I220" s="269">
        <v>6</v>
      </c>
      <c r="J220" s="269">
        <v>269</v>
      </c>
      <c r="K220" s="269">
        <f t="shared" si="14"/>
        <v>8.25195984046211</v>
      </c>
      <c r="L220" s="269">
        <v>7271</v>
      </c>
      <c r="M220" s="269">
        <f>ROUND(F220*I220/G220,0)</f>
        <v>202</v>
      </c>
      <c r="N220" s="269"/>
      <c r="O220" s="269"/>
      <c r="P220" s="269"/>
      <c r="Q220" s="269"/>
      <c r="R220" s="269"/>
      <c r="S220" s="269">
        <f t="shared" si="15"/>
        <v>0</v>
      </c>
      <c r="T220" s="269">
        <v>1778</v>
      </c>
      <c r="U220" s="269"/>
      <c r="V220" s="269">
        <v>6</v>
      </c>
      <c r="W220" s="290">
        <v>269</v>
      </c>
      <c r="X220" s="163"/>
      <c r="Y220" s="163"/>
      <c r="Z220" s="51">
        <v>144</v>
      </c>
    </row>
    <row r="221" spans="1:26" ht="76.5">
      <c r="A221" s="360"/>
      <c r="B221" s="405"/>
      <c r="C221" s="49" t="s">
        <v>187</v>
      </c>
      <c r="D221" s="50" t="s">
        <v>188</v>
      </c>
      <c r="E221" s="208" t="s">
        <v>215</v>
      </c>
      <c r="F221" s="269">
        <v>318</v>
      </c>
      <c r="G221" s="269">
        <v>6.3</v>
      </c>
      <c r="H221" s="269">
        <v>1</v>
      </c>
      <c r="I221" s="269">
        <v>3</v>
      </c>
      <c r="J221" s="269">
        <v>150</v>
      </c>
      <c r="K221" s="269">
        <f t="shared" si="14"/>
        <v>4.125979920231055</v>
      </c>
      <c r="L221" s="269">
        <v>7271</v>
      </c>
      <c r="M221" s="269">
        <f>ROUND(F221*I221/G221,0)</f>
        <v>151</v>
      </c>
      <c r="N221" s="269"/>
      <c r="O221" s="269"/>
      <c r="P221" s="269"/>
      <c r="Q221" s="269"/>
      <c r="R221" s="269"/>
      <c r="S221" s="269">
        <f t="shared" si="15"/>
        <v>0</v>
      </c>
      <c r="T221" s="269">
        <v>1778</v>
      </c>
      <c r="U221" s="269"/>
      <c r="V221" s="269">
        <v>3</v>
      </c>
      <c r="W221" s="290">
        <v>150</v>
      </c>
      <c r="X221" s="163"/>
      <c r="Y221" s="163"/>
      <c r="Z221" s="51">
        <v>220</v>
      </c>
    </row>
    <row r="222" spans="1:26" ht="15.75">
      <c r="A222" s="360"/>
      <c r="B222" s="364" t="s">
        <v>5</v>
      </c>
      <c r="C222" s="364"/>
      <c r="D222" s="364"/>
      <c r="E222" s="364"/>
      <c r="F222" s="269"/>
      <c r="G222" s="269"/>
      <c r="H222" s="269"/>
      <c r="I222" s="269">
        <f>I221+I220+I219+I218</f>
        <v>14</v>
      </c>
      <c r="J222" s="269">
        <f>J221+J220+J219+J218</f>
        <v>591</v>
      </c>
      <c r="K222" s="269">
        <f t="shared" si="14"/>
        <v>19.254572961078257</v>
      </c>
      <c r="L222" s="269">
        <v>7271</v>
      </c>
      <c r="M222" s="269"/>
      <c r="N222" s="269"/>
      <c r="O222" s="269"/>
      <c r="P222" s="269"/>
      <c r="Q222" s="269">
        <f>Q221+Q220+Q219+Q218</f>
        <v>7</v>
      </c>
      <c r="R222" s="269">
        <f>R221+R220+R219+R218</f>
        <v>247</v>
      </c>
      <c r="S222" s="269">
        <f t="shared" si="15"/>
        <v>39.37007874015748</v>
      </c>
      <c r="T222" s="269">
        <v>1778</v>
      </c>
      <c r="U222" s="269"/>
      <c r="V222" s="269">
        <v>21</v>
      </c>
      <c r="W222" s="290">
        <v>838</v>
      </c>
      <c r="X222" s="163"/>
      <c r="Y222" s="163"/>
      <c r="Z222" s="51">
        <v>241</v>
      </c>
    </row>
    <row r="223" spans="1:26" ht="15.75">
      <c r="A223" s="360" t="s">
        <v>62</v>
      </c>
      <c r="B223" s="380" t="s">
        <v>271</v>
      </c>
      <c r="C223" s="49" t="s">
        <v>3</v>
      </c>
      <c r="D223" s="50" t="s">
        <v>162</v>
      </c>
      <c r="E223" s="208" t="s">
        <v>163</v>
      </c>
      <c r="F223" s="269">
        <v>336</v>
      </c>
      <c r="G223" s="269">
        <v>12.1</v>
      </c>
      <c r="H223" s="269">
        <v>1</v>
      </c>
      <c r="I223" s="269">
        <v>3</v>
      </c>
      <c r="J223" s="269">
        <v>100</v>
      </c>
      <c r="K223" s="269">
        <f t="shared" si="14"/>
        <v>4.378283712784588</v>
      </c>
      <c r="L223" s="269">
        <v>6852</v>
      </c>
      <c r="M223" s="269">
        <f>ROUND(F223*I223/G223,0)</f>
        <v>83</v>
      </c>
      <c r="N223" s="269"/>
      <c r="O223" s="269"/>
      <c r="P223" s="269"/>
      <c r="Q223" s="269"/>
      <c r="R223" s="269"/>
      <c r="S223" s="269">
        <f t="shared" si="15"/>
        <v>0</v>
      </c>
      <c r="T223" s="269">
        <v>1330</v>
      </c>
      <c r="U223" s="269"/>
      <c r="V223" s="269">
        <v>3</v>
      </c>
      <c r="W223" s="290">
        <v>100</v>
      </c>
      <c r="X223" s="163"/>
      <c r="Y223" s="163"/>
      <c r="Z223" s="51">
        <v>134</v>
      </c>
    </row>
    <row r="224" spans="1:26" ht="25.5">
      <c r="A224" s="360"/>
      <c r="B224" s="381"/>
      <c r="C224" s="49" t="s">
        <v>178</v>
      </c>
      <c r="D224" s="50" t="s">
        <v>179</v>
      </c>
      <c r="E224" s="208" t="s">
        <v>180</v>
      </c>
      <c r="F224" s="269"/>
      <c r="G224" s="269"/>
      <c r="H224" s="269"/>
      <c r="I224" s="269"/>
      <c r="J224" s="269"/>
      <c r="K224" s="269">
        <f t="shared" si="14"/>
        <v>0</v>
      </c>
      <c r="L224" s="269">
        <v>6852</v>
      </c>
      <c r="M224" s="269"/>
      <c r="N224" s="269">
        <v>329</v>
      </c>
      <c r="O224" s="269">
        <v>8.6</v>
      </c>
      <c r="P224" s="269">
        <v>1</v>
      </c>
      <c r="Q224" s="269">
        <v>2</v>
      </c>
      <c r="R224" s="269">
        <v>75</v>
      </c>
      <c r="S224" s="269">
        <f t="shared" si="15"/>
        <v>15.037593984962406</v>
      </c>
      <c r="T224" s="269">
        <v>1330</v>
      </c>
      <c r="U224" s="269">
        <f>ROUND(Q224*N224/O224,)</f>
        <v>77</v>
      </c>
      <c r="V224" s="269">
        <v>2</v>
      </c>
      <c r="W224" s="290">
        <v>75</v>
      </c>
      <c r="X224" s="163"/>
      <c r="Y224" s="163"/>
      <c r="Z224" s="60">
        <f>Z223+Z222+Z221+Z220</f>
        <v>739</v>
      </c>
    </row>
    <row r="225" spans="1:26" ht="15.75">
      <c r="A225" s="360"/>
      <c r="B225" s="381"/>
      <c r="C225" s="49" t="s">
        <v>166</v>
      </c>
      <c r="D225" s="50" t="s">
        <v>167</v>
      </c>
      <c r="E225" s="208" t="s">
        <v>168</v>
      </c>
      <c r="F225" s="269">
        <v>340</v>
      </c>
      <c r="G225" s="269">
        <v>10.1</v>
      </c>
      <c r="H225" s="269">
        <v>1</v>
      </c>
      <c r="I225" s="269">
        <v>3</v>
      </c>
      <c r="J225" s="269">
        <v>100</v>
      </c>
      <c r="K225" s="269">
        <f t="shared" si="14"/>
        <v>4.378283712784588</v>
      </c>
      <c r="L225" s="269">
        <v>6852</v>
      </c>
      <c r="M225" s="269">
        <f>ROUND(F225*I225/G225,0)</f>
        <v>101</v>
      </c>
      <c r="N225" s="269"/>
      <c r="O225" s="269"/>
      <c r="P225" s="269"/>
      <c r="Q225" s="269"/>
      <c r="R225" s="269"/>
      <c r="S225" s="269">
        <f t="shared" si="15"/>
        <v>0</v>
      </c>
      <c r="T225" s="269">
        <v>1330</v>
      </c>
      <c r="U225" s="269"/>
      <c r="V225" s="269">
        <v>3</v>
      </c>
      <c r="W225" s="290">
        <v>100</v>
      </c>
      <c r="X225" s="163"/>
      <c r="Y225" s="163"/>
      <c r="Z225" s="51">
        <v>117</v>
      </c>
    </row>
    <row r="226" spans="1:26" ht="25.5">
      <c r="A226" s="360"/>
      <c r="B226" s="381"/>
      <c r="C226" s="49" t="s">
        <v>219</v>
      </c>
      <c r="D226" s="50" t="s">
        <v>220</v>
      </c>
      <c r="E226" s="208" t="s">
        <v>221</v>
      </c>
      <c r="F226" s="269">
        <v>329</v>
      </c>
      <c r="G226" s="269">
        <v>8.9</v>
      </c>
      <c r="H226" s="269">
        <v>1</v>
      </c>
      <c r="I226" s="269">
        <v>2</v>
      </c>
      <c r="J226" s="269">
        <v>79</v>
      </c>
      <c r="K226" s="269">
        <f t="shared" si="14"/>
        <v>2.918855808523059</v>
      </c>
      <c r="L226" s="269">
        <v>6852</v>
      </c>
      <c r="M226" s="269">
        <f>ROUND(F226*I226/G226,0)</f>
        <v>74</v>
      </c>
      <c r="N226" s="269"/>
      <c r="O226" s="269"/>
      <c r="P226" s="269"/>
      <c r="Q226" s="269"/>
      <c r="R226" s="269"/>
      <c r="S226" s="269">
        <f t="shared" si="15"/>
        <v>0</v>
      </c>
      <c r="T226" s="269">
        <v>1330</v>
      </c>
      <c r="U226" s="269"/>
      <c r="V226" s="269">
        <v>2</v>
      </c>
      <c r="W226" s="290">
        <v>79</v>
      </c>
      <c r="X226" s="163"/>
      <c r="Y226" s="163"/>
      <c r="Z226" s="51">
        <v>107</v>
      </c>
    </row>
    <row r="227" spans="1:26" ht="76.5">
      <c r="A227" s="360"/>
      <c r="B227" s="382"/>
      <c r="C227" s="49" t="s">
        <v>187</v>
      </c>
      <c r="D227" s="50" t="s">
        <v>188</v>
      </c>
      <c r="E227" s="208" t="s">
        <v>215</v>
      </c>
      <c r="F227" s="269"/>
      <c r="G227" s="269"/>
      <c r="H227" s="269"/>
      <c r="I227" s="269"/>
      <c r="J227" s="269"/>
      <c r="K227" s="269">
        <f t="shared" si="14"/>
        <v>0</v>
      </c>
      <c r="L227" s="269">
        <v>6852</v>
      </c>
      <c r="M227" s="269"/>
      <c r="N227" s="269"/>
      <c r="O227" s="269"/>
      <c r="P227" s="269"/>
      <c r="Q227" s="269"/>
      <c r="R227" s="269"/>
      <c r="S227" s="269">
        <f t="shared" si="15"/>
        <v>0</v>
      </c>
      <c r="T227" s="269">
        <v>1330</v>
      </c>
      <c r="U227" s="269"/>
      <c r="V227" s="269"/>
      <c r="W227" s="290"/>
      <c r="X227" s="163"/>
      <c r="Y227" s="163"/>
      <c r="Z227" s="51">
        <v>255</v>
      </c>
    </row>
    <row r="228" spans="1:26" ht="15.75">
      <c r="A228" s="360"/>
      <c r="B228" s="354" t="s">
        <v>5</v>
      </c>
      <c r="C228" s="354"/>
      <c r="D228" s="354"/>
      <c r="E228" s="354"/>
      <c r="F228" s="269"/>
      <c r="G228" s="269"/>
      <c r="H228" s="269"/>
      <c r="I228" s="269">
        <f>I227+I226+I225+I224+I223</f>
        <v>8</v>
      </c>
      <c r="J228" s="269">
        <f>J227+J226+J225+J224+J223</f>
        <v>279</v>
      </c>
      <c r="K228" s="269">
        <f t="shared" si="14"/>
        <v>11.675423234092236</v>
      </c>
      <c r="L228" s="269">
        <v>6852</v>
      </c>
      <c r="M228" s="269"/>
      <c r="N228" s="269"/>
      <c r="O228" s="269"/>
      <c r="P228" s="269"/>
      <c r="Q228" s="269">
        <f>Q227+Q226+Q225+Q224+Q223</f>
        <v>2</v>
      </c>
      <c r="R228" s="269">
        <f>R227+R226+R225+R224+R223</f>
        <v>75</v>
      </c>
      <c r="S228" s="269">
        <f t="shared" si="15"/>
        <v>15.037593984962406</v>
      </c>
      <c r="T228" s="269">
        <v>1330</v>
      </c>
      <c r="U228" s="269"/>
      <c r="V228" s="269">
        <v>10</v>
      </c>
      <c r="W228" s="290">
        <v>354</v>
      </c>
      <c r="X228" s="163"/>
      <c r="Y228" s="163"/>
      <c r="Z228" s="51">
        <v>79</v>
      </c>
    </row>
    <row r="229" spans="1:26" ht="15.75">
      <c r="A229" s="360" t="s">
        <v>63</v>
      </c>
      <c r="B229" s="396" t="s">
        <v>272</v>
      </c>
      <c r="C229" s="49" t="s">
        <v>3</v>
      </c>
      <c r="D229" s="50" t="s">
        <v>162</v>
      </c>
      <c r="E229" s="208" t="s">
        <v>163</v>
      </c>
      <c r="F229" s="269">
        <v>335</v>
      </c>
      <c r="G229" s="269">
        <v>12.1</v>
      </c>
      <c r="H229" s="269">
        <v>1</v>
      </c>
      <c r="I229" s="269">
        <v>8</v>
      </c>
      <c r="J229" s="269">
        <v>227</v>
      </c>
      <c r="K229" s="269">
        <f t="shared" si="14"/>
        <v>3.673769287288758</v>
      </c>
      <c r="L229" s="269">
        <v>21776</v>
      </c>
      <c r="M229" s="269">
        <f>ROUND(F229*I229/G229,0)</f>
        <v>221</v>
      </c>
      <c r="N229" s="269"/>
      <c r="O229" s="269"/>
      <c r="P229" s="269"/>
      <c r="Q229" s="269"/>
      <c r="R229" s="269"/>
      <c r="S229" s="269">
        <f t="shared" si="15"/>
        <v>0</v>
      </c>
      <c r="T229" s="269">
        <v>7114</v>
      </c>
      <c r="U229" s="269"/>
      <c r="V229" s="269">
        <v>8</v>
      </c>
      <c r="W229" s="290">
        <v>227</v>
      </c>
      <c r="X229" s="163"/>
      <c r="Y229" s="163"/>
      <c r="Z229" s="83">
        <v>60</v>
      </c>
    </row>
    <row r="230" spans="1:26" ht="25.5">
      <c r="A230" s="360"/>
      <c r="B230" s="397"/>
      <c r="C230" s="49" t="s">
        <v>178</v>
      </c>
      <c r="D230" s="50" t="s">
        <v>179</v>
      </c>
      <c r="E230" s="208" t="s">
        <v>180</v>
      </c>
      <c r="F230" s="269"/>
      <c r="G230" s="269"/>
      <c r="H230" s="269"/>
      <c r="I230" s="269"/>
      <c r="J230" s="269"/>
      <c r="K230" s="269">
        <f t="shared" si="14"/>
        <v>0</v>
      </c>
      <c r="L230" s="269">
        <v>21776</v>
      </c>
      <c r="M230" s="269"/>
      <c r="N230" s="269">
        <v>326</v>
      </c>
      <c r="O230" s="269">
        <v>8.6</v>
      </c>
      <c r="P230" s="269">
        <v>1</v>
      </c>
      <c r="Q230" s="269">
        <v>6</v>
      </c>
      <c r="R230" s="269">
        <v>240</v>
      </c>
      <c r="S230" s="269">
        <f t="shared" si="15"/>
        <v>8.43407365757661</v>
      </c>
      <c r="T230" s="269">
        <v>7114</v>
      </c>
      <c r="U230" s="269">
        <f>ROUND(Q230*N230/O230,)</f>
        <v>227</v>
      </c>
      <c r="V230" s="269">
        <v>6</v>
      </c>
      <c r="W230" s="290">
        <v>240</v>
      </c>
      <c r="X230" s="163"/>
      <c r="Y230" s="163"/>
      <c r="Z230" s="60">
        <f>Z229+Z228+Z227+Z226+Z225</f>
        <v>618</v>
      </c>
    </row>
    <row r="231" spans="1:26" ht="15.75">
      <c r="A231" s="360"/>
      <c r="B231" s="397"/>
      <c r="C231" s="49" t="s">
        <v>166</v>
      </c>
      <c r="D231" s="50" t="s">
        <v>167</v>
      </c>
      <c r="E231" s="208" t="s">
        <v>168</v>
      </c>
      <c r="F231" s="269">
        <v>340</v>
      </c>
      <c r="G231" s="269">
        <v>10.1</v>
      </c>
      <c r="H231" s="269">
        <v>1</v>
      </c>
      <c r="I231" s="269">
        <v>17</v>
      </c>
      <c r="J231" s="269">
        <v>583</v>
      </c>
      <c r="K231" s="269">
        <f t="shared" si="14"/>
        <v>7.806759735488611</v>
      </c>
      <c r="L231" s="269">
        <v>21776</v>
      </c>
      <c r="M231" s="269">
        <f>ROUND(F231*I231/G231,0)</f>
        <v>572</v>
      </c>
      <c r="N231" s="269"/>
      <c r="O231" s="269"/>
      <c r="P231" s="269"/>
      <c r="Q231" s="269"/>
      <c r="R231" s="269"/>
      <c r="S231" s="269">
        <f t="shared" si="15"/>
        <v>0</v>
      </c>
      <c r="T231" s="269">
        <v>7114</v>
      </c>
      <c r="U231" s="269"/>
      <c r="V231" s="269">
        <v>17</v>
      </c>
      <c r="W231" s="290">
        <v>583</v>
      </c>
      <c r="X231" s="163"/>
      <c r="Y231" s="163"/>
      <c r="Z231" s="51">
        <v>227</v>
      </c>
    </row>
    <row r="232" spans="1:26" ht="25.5">
      <c r="A232" s="360"/>
      <c r="B232" s="397"/>
      <c r="C232" s="49" t="s">
        <v>219</v>
      </c>
      <c r="D232" s="50" t="s">
        <v>220</v>
      </c>
      <c r="E232" s="208" t="s">
        <v>221</v>
      </c>
      <c r="F232" s="269">
        <v>329</v>
      </c>
      <c r="G232" s="269">
        <v>8.9</v>
      </c>
      <c r="H232" s="269">
        <v>1</v>
      </c>
      <c r="I232" s="269">
        <v>7</v>
      </c>
      <c r="J232" s="269">
        <v>270</v>
      </c>
      <c r="K232" s="269">
        <f t="shared" si="14"/>
        <v>3.2145481263776636</v>
      </c>
      <c r="L232" s="269">
        <v>21776</v>
      </c>
      <c r="M232" s="269">
        <f>ROUND(F232*I232/G232,0)</f>
        <v>259</v>
      </c>
      <c r="N232" s="269"/>
      <c r="O232" s="269"/>
      <c r="P232" s="269"/>
      <c r="Q232" s="269"/>
      <c r="R232" s="269"/>
      <c r="S232" s="269">
        <f t="shared" si="15"/>
        <v>0</v>
      </c>
      <c r="T232" s="269">
        <v>7114</v>
      </c>
      <c r="U232" s="269"/>
      <c r="V232" s="269">
        <v>7</v>
      </c>
      <c r="W232" s="290">
        <v>270</v>
      </c>
      <c r="X232" s="163"/>
      <c r="Y232" s="163"/>
      <c r="Z232" s="51">
        <v>381</v>
      </c>
    </row>
    <row r="233" spans="1:26" ht="76.5">
      <c r="A233" s="360"/>
      <c r="B233" s="398"/>
      <c r="C233" s="49" t="s">
        <v>187</v>
      </c>
      <c r="D233" s="50" t="s">
        <v>188</v>
      </c>
      <c r="E233" s="208" t="s">
        <v>215</v>
      </c>
      <c r="F233" s="269">
        <v>318</v>
      </c>
      <c r="G233" s="269">
        <v>6.3</v>
      </c>
      <c r="H233" s="269">
        <v>1</v>
      </c>
      <c r="I233" s="269">
        <v>4</v>
      </c>
      <c r="J233" s="269">
        <v>178</v>
      </c>
      <c r="K233" s="269">
        <f t="shared" si="14"/>
        <v>1.836884643644379</v>
      </c>
      <c r="L233" s="269">
        <v>21776</v>
      </c>
      <c r="M233" s="269">
        <f>ROUND(F233*I233/G233,0)</f>
        <v>202</v>
      </c>
      <c r="N233" s="269"/>
      <c r="O233" s="269"/>
      <c r="P233" s="269"/>
      <c r="Q233" s="269"/>
      <c r="R233" s="269"/>
      <c r="S233" s="269">
        <f t="shared" si="15"/>
        <v>0</v>
      </c>
      <c r="T233" s="269">
        <v>7114</v>
      </c>
      <c r="U233" s="269"/>
      <c r="V233" s="269">
        <v>4</v>
      </c>
      <c r="W233" s="290">
        <v>178</v>
      </c>
      <c r="X233" s="163"/>
      <c r="Y233" s="163"/>
      <c r="Z233" s="51">
        <v>890</v>
      </c>
    </row>
    <row r="234" spans="1:28" ht="15.75">
      <c r="A234" s="360"/>
      <c r="B234" s="364" t="s">
        <v>5</v>
      </c>
      <c r="C234" s="364"/>
      <c r="D234" s="364"/>
      <c r="E234" s="364"/>
      <c r="F234" s="269"/>
      <c r="G234" s="269"/>
      <c r="H234" s="269"/>
      <c r="I234" s="269">
        <f>I233+I232+I231+I230+I229</f>
        <v>36</v>
      </c>
      <c r="J234" s="269">
        <f>J233+J232+J231+J230+J229</f>
        <v>1258</v>
      </c>
      <c r="K234" s="269">
        <f t="shared" si="14"/>
        <v>16.53196179279941</v>
      </c>
      <c r="L234" s="269">
        <v>21776</v>
      </c>
      <c r="M234" s="269"/>
      <c r="N234" s="269"/>
      <c r="O234" s="269"/>
      <c r="P234" s="269"/>
      <c r="Q234" s="269">
        <f>Q233+Q232+Q231+Q230+Q229</f>
        <v>6</v>
      </c>
      <c r="R234" s="269">
        <f>R233+R232+R231+R230+R229</f>
        <v>240</v>
      </c>
      <c r="S234" s="269">
        <f t="shared" si="15"/>
        <v>8.43407365757661</v>
      </c>
      <c r="T234" s="269">
        <v>7114</v>
      </c>
      <c r="U234" s="269"/>
      <c r="V234" s="269">
        <v>42</v>
      </c>
      <c r="W234" s="290">
        <v>1498</v>
      </c>
      <c r="X234" s="163"/>
      <c r="Y234" s="298"/>
      <c r="Z234" s="51">
        <v>234</v>
      </c>
      <c r="AA234">
        <v>51</v>
      </c>
      <c r="AB234">
        <v>1805</v>
      </c>
    </row>
    <row r="235" spans="1:26" ht="15.75">
      <c r="A235" s="360" t="s">
        <v>64</v>
      </c>
      <c r="B235" s="133" t="s">
        <v>273</v>
      </c>
      <c r="C235" s="49" t="s">
        <v>166</v>
      </c>
      <c r="D235" s="50" t="s">
        <v>167</v>
      </c>
      <c r="E235" s="208" t="s">
        <v>168</v>
      </c>
      <c r="F235" s="269"/>
      <c r="G235" s="269"/>
      <c r="H235" s="269"/>
      <c r="I235" s="269"/>
      <c r="J235" s="269"/>
      <c r="K235" s="269">
        <f t="shared" si="14"/>
        <v>0</v>
      </c>
      <c r="L235" s="269">
        <v>18024</v>
      </c>
      <c r="M235" s="269"/>
      <c r="N235" s="269"/>
      <c r="O235" s="269"/>
      <c r="P235" s="269"/>
      <c r="Q235" s="269"/>
      <c r="R235" s="269"/>
      <c r="S235" s="269">
        <f t="shared" si="15"/>
        <v>0</v>
      </c>
      <c r="T235" s="269">
        <v>4380</v>
      </c>
      <c r="U235" s="269"/>
      <c r="V235" s="269"/>
      <c r="W235" s="290"/>
      <c r="X235" s="163"/>
      <c r="Y235" s="163"/>
      <c r="Z235" s="51">
        <v>154</v>
      </c>
    </row>
    <row r="236" spans="1:26" ht="15.75">
      <c r="A236" s="360"/>
      <c r="B236" s="364" t="s">
        <v>5</v>
      </c>
      <c r="C236" s="364"/>
      <c r="D236" s="364"/>
      <c r="E236" s="364"/>
      <c r="F236" s="269"/>
      <c r="G236" s="269"/>
      <c r="H236" s="269"/>
      <c r="I236" s="269"/>
      <c r="J236" s="269"/>
      <c r="K236" s="269">
        <f t="shared" si="14"/>
        <v>0</v>
      </c>
      <c r="L236" s="269">
        <v>18024</v>
      </c>
      <c r="M236" s="269"/>
      <c r="N236" s="269"/>
      <c r="O236" s="269"/>
      <c r="P236" s="269"/>
      <c r="Q236" s="269"/>
      <c r="R236" s="269"/>
      <c r="S236" s="269">
        <f t="shared" si="15"/>
        <v>0</v>
      </c>
      <c r="T236" s="269">
        <v>4380</v>
      </c>
      <c r="U236" s="269"/>
      <c r="V236" s="269"/>
      <c r="W236" s="290"/>
      <c r="X236" s="163"/>
      <c r="Y236" s="163"/>
      <c r="Z236" s="60">
        <f>Z235+Z234+Z233+Z232+Z231</f>
        <v>1886</v>
      </c>
    </row>
    <row r="237" spans="1:26" ht="15.75">
      <c r="A237" s="360" t="s">
        <v>65</v>
      </c>
      <c r="B237" s="380" t="s">
        <v>274</v>
      </c>
      <c r="C237" s="49" t="s">
        <v>13</v>
      </c>
      <c r="D237" s="50" t="s">
        <v>200</v>
      </c>
      <c r="E237" s="208" t="s">
        <v>201</v>
      </c>
      <c r="F237" s="269"/>
      <c r="G237" s="269"/>
      <c r="H237" s="269"/>
      <c r="I237" s="269"/>
      <c r="J237" s="269"/>
      <c r="K237" s="269">
        <f t="shared" si="14"/>
        <v>0</v>
      </c>
      <c r="L237" s="269">
        <v>8128</v>
      </c>
      <c r="M237" s="269"/>
      <c r="N237" s="269"/>
      <c r="O237" s="269"/>
      <c r="P237" s="269"/>
      <c r="Q237" s="269"/>
      <c r="R237" s="269"/>
      <c r="S237" s="269">
        <f t="shared" si="15"/>
        <v>0</v>
      </c>
      <c r="T237" s="269">
        <v>2307</v>
      </c>
      <c r="U237" s="269"/>
      <c r="V237" s="269"/>
      <c r="W237" s="290"/>
      <c r="X237" s="163"/>
      <c r="Y237" s="163"/>
      <c r="Z237" s="51">
        <v>1452</v>
      </c>
    </row>
    <row r="238" spans="1:26" ht="15.75">
      <c r="A238" s="360"/>
      <c r="B238" s="381"/>
      <c r="C238" s="49" t="s">
        <v>3</v>
      </c>
      <c r="D238" s="50" t="s">
        <v>162</v>
      </c>
      <c r="E238" s="208" t="s">
        <v>163</v>
      </c>
      <c r="F238" s="269">
        <v>335</v>
      </c>
      <c r="G238" s="269">
        <v>12.1</v>
      </c>
      <c r="H238" s="269">
        <v>1</v>
      </c>
      <c r="I238" s="269">
        <v>4</v>
      </c>
      <c r="J238" s="269">
        <v>110</v>
      </c>
      <c r="K238" s="269">
        <f t="shared" si="14"/>
        <v>4.921259842519685</v>
      </c>
      <c r="L238" s="269">
        <v>8128</v>
      </c>
      <c r="M238" s="269">
        <f>ROUND(F238*I238/G238,0)</f>
        <v>111</v>
      </c>
      <c r="N238" s="269"/>
      <c r="O238" s="269"/>
      <c r="P238" s="269"/>
      <c r="Q238" s="269"/>
      <c r="R238" s="269"/>
      <c r="S238" s="269">
        <f t="shared" si="15"/>
        <v>0</v>
      </c>
      <c r="T238" s="269">
        <v>2307</v>
      </c>
      <c r="U238" s="269"/>
      <c r="V238" s="269">
        <v>4</v>
      </c>
      <c r="W238" s="290">
        <v>110</v>
      </c>
      <c r="X238" s="163"/>
      <c r="Y238" s="163"/>
      <c r="Z238" s="60">
        <f>Z237</f>
        <v>1452</v>
      </c>
    </row>
    <row r="239" spans="1:26" ht="25.5">
      <c r="A239" s="360"/>
      <c r="B239" s="381"/>
      <c r="C239" s="49" t="s">
        <v>178</v>
      </c>
      <c r="D239" s="50" t="s">
        <v>179</v>
      </c>
      <c r="E239" s="208" t="s">
        <v>180</v>
      </c>
      <c r="F239" s="269"/>
      <c r="G239" s="269"/>
      <c r="H239" s="269"/>
      <c r="I239" s="269"/>
      <c r="J239" s="269"/>
      <c r="K239" s="269">
        <f t="shared" si="14"/>
        <v>0</v>
      </c>
      <c r="L239" s="269">
        <v>8128</v>
      </c>
      <c r="M239" s="269"/>
      <c r="N239" s="269">
        <v>326</v>
      </c>
      <c r="O239" s="269">
        <v>8.6</v>
      </c>
      <c r="P239" s="269">
        <v>1</v>
      </c>
      <c r="Q239" s="269">
        <v>5</v>
      </c>
      <c r="R239" s="269">
        <v>189</v>
      </c>
      <c r="S239" s="269">
        <f t="shared" si="15"/>
        <v>21.673168617251843</v>
      </c>
      <c r="T239" s="269">
        <v>2307</v>
      </c>
      <c r="U239" s="269">
        <f>ROUND(Q239*N239/O239,)</f>
        <v>190</v>
      </c>
      <c r="V239" s="269">
        <v>5</v>
      </c>
      <c r="W239" s="290">
        <v>189</v>
      </c>
      <c r="X239" s="163"/>
      <c r="Y239" s="163"/>
      <c r="Z239" s="51">
        <v>71</v>
      </c>
    </row>
    <row r="240" spans="1:26" ht="15.75">
      <c r="A240" s="360"/>
      <c r="B240" s="381"/>
      <c r="C240" s="49" t="s">
        <v>166</v>
      </c>
      <c r="D240" s="50" t="s">
        <v>167</v>
      </c>
      <c r="E240" s="208" t="s">
        <v>168</v>
      </c>
      <c r="F240" s="269">
        <v>332</v>
      </c>
      <c r="G240" s="269">
        <v>10.1</v>
      </c>
      <c r="H240" s="269">
        <v>1</v>
      </c>
      <c r="I240" s="269">
        <v>10</v>
      </c>
      <c r="J240" s="269">
        <v>328</v>
      </c>
      <c r="K240" s="269">
        <f t="shared" si="14"/>
        <v>12.303149606299213</v>
      </c>
      <c r="L240" s="269">
        <v>8128</v>
      </c>
      <c r="M240" s="269">
        <f>ROUND(F240*I240/G240,0)</f>
        <v>329</v>
      </c>
      <c r="N240" s="269"/>
      <c r="O240" s="269"/>
      <c r="P240" s="269"/>
      <c r="Q240" s="269"/>
      <c r="R240" s="269"/>
      <c r="S240" s="269">
        <f t="shared" si="15"/>
        <v>0</v>
      </c>
      <c r="T240" s="269">
        <v>2307</v>
      </c>
      <c r="U240" s="269"/>
      <c r="V240" s="269">
        <v>10</v>
      </c>
      <c r="W240" s="290">
        <v>328</v>
      </c>
      <c r="X240" s="163"/>
      <c r="Y240" s="163"/>
      <c r="Z240" s="51">
        <v>67</v>
      </c>
    </row>
    <row r="241" spans="1:26" ht="25.5">
      <c r="A241" s="360"/>
      <c r="B241" s="381"/>
      <c r="C241" s="49" t="s">
        <v>219</v>
      </c>
      <c r="D241" s="50" t="s">
        <v>220</v>
      </c>
      <c r="E241" s="208" t="s">
        <v>221</v>
      </c>
      <c r="F241" s="269">
        <v>325</v>
      </c>
      <c r="G241" s="269">
        <v>8.9</v>
      </c>
      <c r="H241" s="269">
        <v>1</v>
      </c>
      <c r="I241" s="269">
        <v>2</v>
      </c>
      <c r="J241" s="269">
        <v>73</v>
      </c>
      <c r="K241" s="269">
        <f t="shared" si="14"/>
        <v>2.4606299212598426</v>
      </c>
      <c r="L241" s="269">
        <v>8128</v>
      </c>
      <c r="M241" s="269">
        <f>ROUND(F241*I241/G241,0)</f>
        <v>73</v>
      </c>
      <c r="N241" s="269"/>
      <c r="O241" s="269"/>
      <c r="P241" s="269"/>
      <c r="Q241" s="269"/>
      <c r="R241" s="269"/>
      <c r="S241" s="269">
        <f t="shared" si="15"/>
        <v>0</v>
      </c>
      <c r="T241" s="269">
        <v>2307</v>
      </c>
      <c r="U241" s="269"/>
      <c r="V241" s="269">
        <v>2</v>
      </c>
      <c r="W241" s="290">
        <v>73</v>
      </c>
      <c r="X241" s="163"/>
      <c r="Y241" s="163"/>
      <c r="Z241" s="51">
        <v>153</v>
      </c>
    </row>
    <row r="242" spans="1:26" ht="50.25" customHeight="1">
      <c r="A242" s="360"/>
      <c r="B242" s="381"/>
      <c r="C242" s="49" t="s">
        <v>187</v>
      </c>
      <c r="D242" s="50" t="s">
        <v>188</v>
      </c>
      <c r="E242" s="208" t="s">
        <v>215</v>
      </c>
      <c r="F242" s="269">
        <v>318</v>
      </c>
      <c r="G242" s="269">
        <v>6.6</v>
      </c>
      <c r="H242" s="269">
        <v>1</v>
      </c>
      <c r="I242" s="269">
        <v>1</v>
      </c>
      <c r="J242" s="269">
        <v>48</v>
      </c>
      <c r="K242" s="269">
        <f t="shared" si="14"/>
        <v>1.2303149606299213</v>
      </c>
      <c r="L242" s="269">
        <v>8128</v>
      </c>
      <c r="M242" s="269">
        <f>ROUND(F242*I242/G242,0)</f>
        <v>48</v>
      </c>
      <c r="N242" s="269"/>
      <c r="O242" s="269"/>
      <c r="P242" s="269"/>
      <c r="Q242" s="269"/>
      <c r="R242" s="269"/>
      <c r="S242" s="269">
        <f t="shared" si="15"/>
        <v>0</v>
      </c>
      <c r="T242" s="269">
        <v>2307</v>
      </c>
      <c r="U242" s="269"/>
      <c r="V242" s="269">
        <v>1</v>
      </c>
      <c r="W242" s="290">
        <v>48</v>
      </c>
      <c r="X242" s="163"/>
      <c r="Y242" s="163"/>
      <c r="Z242" s="51">
        <v>293</v>
      </c>
    </row>
    <row r="243" spans="1:26" ht="38.25">
      <c r="A243" s="360"/>
      <c r="B243" s="382"/>
      <c r="C243" s="49" t="s">
        <v>216</v>
      </c>
      <c r="D243" s="50" t="s">
        <v>217</v>
      </c>
      <c r="E243" s="208" t="s">
        <v>215</v>
      </c>
      <c r="F243" s="269"/>
      <c r="G243" s="269"/>
      <c r="H243" s="269"/>
      <c r="I243" s="269"/>
      <c r="J243" s="269"/>
      <c r="K243" s="269">
        <f t="shared" si="14"/>
        <v>0</v>
      </c>
      <c r="L243" s="269">
        <v>8128</v>
      </c>
      <c r="M243" s="269"/>
      <c r="N243" s="269"/>
      <c r="O243" s="269"/>
      <c r="P243" s="269"/>
      <c r="Q243" s="269"/>
      <c r="R243" s="269"/>
      <c r="S243" s="269">
        <f t="shared" si="15"/>
        <v>0</v>
      </c>
      <c r="T243" s="269">
        <v>2307</v>
      </c>
      <c r="U243" s="269"/>
      <c r="V243" s="269"/>
      <c r="W243" s="290"/>
      <c r="X243" s="163"/>
      <c r="Y243" s="163"/>
      <c r="Z243" s="51">
        <v>49</v>
      </c>
    </row>
    <row r="244" spans="1:26" ht="15.75">
      <c r="A244" s="360"/>
      <c r="B244" s="364" t="s">
        <v>5</v>
      </c>
      <c r="C244" s="364"/>
      <c r="D244" s="364"/>
      <c r="E244" s="364"/>
      <c r="F244" s="269"/>
      <c r="G244" s="269"/>
      <c r="H244" s="269"/>
      <c r="I244" s="269">
        <f>I243+I242+I241+I240+I239+I238+I237</f>
        <v>17</v>
      </c>
      <c r="J244" s="269">
        <f>J243+J242+J241+J240+J239+J238+J237</f>
        <v>559</v>
      </c>
      <c r="K244" s="269">
        <f t="shared" si="14"/>
        <v>20.915354330708663</v>
      </c>
      <c r="L244" s="269">
        <v>8128</v>
      </c>
      <c r="M244" s="269"/>
      <c r="N244" s="269"/>
      <c r="O244" s="269"/>
      <c r="P244" s="269"/>
      <c r="Q244" s="269">
        <f>Q243+Q242+Q241+Q240+Q239+Q238+Q237</f>
        <v>5</v>
      </c>
      <c r="R244" s="269">
        <f>R243+R242+R241+R240+R239+R238+R237</f>
        <v>189</v>
      </c>
      <c r="S244" s="269">
        <f t="shared" si="15"/>
        <v>21.673168617251843</v>
      </c>
      <c r="T244" s="269">
        <v>2307</v>
      </c>
      <c r="U244" s="269"/>
      <c r="V244" s="269">
        <v>22</v>
      </c>
      <c r="W244" s="290">
        <v>748</v>
      </c>
      <c r="X244" s="163"/>
      <c r="Y244" s="163"/>
      <c r="Z244" s="51">
        <v>45</v>
      </c>
    </row>
    <row r="245" spans="1:26" ht="25.5">
      <c r="A245" s="360" t="s">
        <v>66</v>
      </c>
      <c r="B245" s="396" t="s">
        <v>275</v>
      </c>
      <c r="C245" s="49" t="s">
        <v>178</v>
      </c>
      <c r="D245" s="50" t="s">
        <v>179</v>
      </c>
      <c r="E245" s="208" t="s">
        <v>180</v>
      </c>
      <c r="F245" s="269"/>
      <c r="G245" s="269"/>
      <c r="H245" s="269"/>
      <c r="I245" s="269"/>
      <c r="J245" s="269"/>
      <c r="K245" s="269">
        <f t="shared" si="14"/>
        <v>0</v>
      </c>
      <c r="L245" s="269">
        <v>9109</v>
      </c>
      <c r="M245" s="269"/>
      <c r="N245" s="269"/>
      <c r="O245" s="269">
        <v>8.6</v>
      </c>
      <c r="P245" s="269">
        <v>1</v>
      </c>
      <c r="Q245" s="269">
        <v>2</v>
      </c>
      <c r="R245" s="269">
        <v>91</v>
      </c>
      <c r="S245" s="269">
        <f t="shared" si="15"/>
        <v>8.250825082508252</v>
      </c>
      <c r="T245" s="269">
        <v>2424</v>
      </c>
      <c r="U245" s="269">
        <f>ROUND(Q245*N245/O245,)</f>
        <v>0</v>
      </c>
      <c r="V245" s="269">
        <v>2</v>
      </c>
      <c r="W245" s="290">
        <v>91</v>
      </c>
      <c r="X245" s="163"/>
      <c r="Y245" s="163"/>
      <c r="Z245" s="51">
        <v>0</v>
      </c>
    </row>
    <row r="246" spans="1:26" ht="15.75">
      <c r="A246" s="360"/>
      <c r="B246" s="397"/>
      <c r="C246" s="49" t="s">
        <v>166</v>
      </c>
      <c r="D246" s="50" t="s">
        <v>167</v>
      </c>
      <c r="E246" s="208" t="s">
        <v>168</v>
      </c>
      <c r="F246" s="269">
        <v>10.1</v>
      </c>
      <c r="G246" s="269">
        <v>10.1</v>
      </c>
      <c r="H246" s="269">
        <v>1</v>
      </c>
      <c r="I246" s="269">
        <v>10</v>
      </c>
      <c r="J246" s="269">
        <v>332</v>
      </c>
      <c r="K246" s="269">
        <f t="shared" si="14"/>
        <v>10.978153474585573</v>
      </c>
      <c r="L246" s="269">
        <v>9109</v>
      </c>
      <c r="M246" s="269">
        <f>ROUND(F246*I246/G246,0)</f>
        <v>10</v>
      </c>
      <c r="N246" s="269"/>
      <c r="O246" s="269"/>
      <c r="P246" s="269"/>
      <c r="Q246" s="269"/>
      <c r="R246" s="269"/>
      <c r="S246" s="269">
        <f t="shared" si="15"/>
        <v>0</v>
      </c>
      <c r="T246" s="269">
        <v>2424</v>
      </c>
      <c r="U246" s="269"/>
      <c r="V246" s="269">
        <v>10</v>
      </c>
      <c r="W246" s="290">
        <v>332</v>
      </c>
      <c r="X246" s="163"/>
      <c r="Y246" s="163"/>
      <c r="Z246" s="60">
        <f>Z245+Z244+Z243+Z242+Z241+Z240+Z239</f>
        <v>678</v>
      </c>
    </row>
    <row r="247" spans="1:26" ht="25.5">
      <c r="A247" s="360"/>
      <c r="B247" s="397"/>
      <c r="C247" s="49" t="s">
        <v>219</v>
      </c>
      <c r="D247" s="50" t="s">
        <v>220</v>
      </c>
      <c r="E247" s="208" t="s">
        <v>221</v>
      </c>
      <c r="F247" s="269">
        <v>8.9</v>
      </c>
      <c r="G247" s="269">
        <v>8.9</v>
      </c>
      <c r="H247" s="269">
        <v>1</v>
      </c>
      <c r="I247" s="269">
        <v>3</v>
      </c>
      <c r="J247" s="269">
        <v>105</v>
      </c>
      <c r="K247" s="269">
        <f t="shared" si="14"/>
        <v>3.293446042375672</v>
      </c>
      <c r="L247" s="269">
        <v>9109</v>
      </c>
      <c r="M247" s="269">
        <f>ROUND(F247*I247/G247,0)</f>
        <v>3</v>
      </c>
      <c r="N247" s="269"/>
      <c r="O247" s="269"/>
      <c r="P247" s="269"/>
      <c r="Q247" s="269"/>
      <c r="R247" s="269"/>
      <c r="S247" s="269">
        <f t="shared" si="15"/>
        <v>0</v>
      </c>
      <c r="T247" s="269">
        <v>2424</v>
      </c>
      <c r="U247" s="269"/>
      <c r="V247" s="269">
        <v>3</v>
      </c>
      <c r="W247" s="290">
        <v>105</v>
      </c>
      <c r="X247" s="163"/>
      <c r="Y247" s="163"/>
      <c r="Z247" s="51">
        <v>145</v>
      </c>
    </row>
    <row r="248" spans="1:26" ht="76.5">
      <c r="A248" s="360"/>
      <c r="B248" s="398"/>
      <c r="C248" s="49" t="s">
        <v>187</v>
      </c>
      <c r="D248" s="50" t="s">
        <v>188</v>
      </c>
      <c r="E248" s="208" t="s">
        <v>215</v>
      </c>
      <c r="F248" s="269">
        <v>6.3</v>
      </c>
      <c r="G248" s="269">
        <v>6.3</v>
      </c>
      <c r="H248" s="269">
        <v>1</v>
      </c>
      <c r="I248" s="269">
        <v>2</v>
      </c>
      <c r="J248" s="269">
        <v>85</v>
      </c>
      <c r="K248" s="269">
        <f t="shared" si="14"/>
        <v>2.195630694917115</v>
      </c>
      <c r="L248" s="269">
        <v>9109</v>
      </c>
      <c r="M248" s="269">
        <f>ROUND(F248*I248/G248,0)</f>
        <v>2</v>
      </c>
      <c r="N248" s="269"/>
      <c r="O248" s="269"/>
      <c r="P248" s="269"/>
      <c r="Q248" s="269"/>
      <c r="R248" s="269"/>
      <c r="S248" s="269">
        <f t="shared" si="15"/>
        <v>0</v>
      </c>
      <c r="T248" s="269">
        <v>2424</v>
      </c>
      <c r="U248" s="269"/>
      <c r="V248" s="269">
        <v>2</v>
      </c>
      <c r="W248" s="290">
        <v>85</v>
      </c>
      <c r="X248" s="163"/>
      <c r="Y248" s="163"/>
      <c r="Z248" s="51">
        <v>440</v>
      </c>
    </row>
    <row r="249" spans="1:28" ht="15.75">
      <c r="A249" s="360"/>
      <c r="B249" s="354" t="s">
        <v>5</v>
      </c>
      <c r="C249" s="354"/>
      <c r="D249" s="354"/>
      <c r="E249" s="354"/>
      <c r="F249" s="269"/>
      <c r="G249" s="269"/>
      <c r="H249" s="269"/>
      <c r="I249" s="269">
        <f>I248+I247+I246+I245</f>
        <v>15</v>
      </c>
      <c r="J249" s="269">
        <f>J248+J247+J246+J245</f>
        <v>522</v>
      </c>
      <c r="K249" s="269">
        <f t="shared" si="14"/>
        <v>16.467230211878363</v>
      </c>
      <c r="L249" s="269">
        <v>9109</v>
      </c>
      <c r="M249" s="269"/>
      <c r="N249" s="269"/>
      <c r="O249" s="269"/>
      <c r="P249" s="269"/>
      <c r="Q249" s="269">
        <f>Q248+Q247+Q246+Q245</f>
        <v>2</v>
      </c>
      <c r="R249" s="269">
        <f>R248+R247+R246+R245</f>
        <v>91</v>
      </c>
      <c r="S249" s="269">
        <f t="shared" si="15"/>
        <v>8.250825082508252</v>
      </c>
      <c r="T249" s="269">
        <v>2424</v>
      </c>
      <c r="U249" s="269"/>
      <c r="V249" s="269">
        <v>17</v>
      </c>
      <c r="W249" s="290">
        <v>613</v>
      </c>
      <c r="X249" s="163"/>
      <c r="Y249" s="298"/>
      <c r="Z249" s="51">
        <v>114</v>
      </c>
      <c r="AA249">
        <v>23</v>
      </c>
      <c r="AB249">
        <v>805</v>
      </c>
    </row>
    <row r="250" spans="1:26" ht="15.75">
      <c r="A250" s="360" t="s">
        <v>67</v>
      </c>
      <c r="B250" s="396" t="s">
        <v>276</v>
      </c>
      <c r="C250" s="49" t="s">
        <v>3</v>
      </c>
      <c r="D250" s="50" t="s">
        <v>162</v>
      </c>
      <c r="E250" s="208" t="s">
        <v>163</v>
      </c>
      <c r="F250" s="269"/>
      <c r="G250" s="269"/>
      <c r="H250" s="269"/>
      <c r="I250" s="269"/>
      <c r="J250" s="269"/>
      <c r="K250" s="269">
        <f t="shared" si="14"/>
        <v>0</v>
      </c>
      <c r="L250" s="269">
        <v>27860</v>
      </c>
      <c r="M250" s="269"/>
      <c r="N250" s="269"/>
      <c r="O250" s="269"/>
      <c r="P250" s="269"/>
      <c r="Q250" s="269"/>
      <c r="R250" s="269"/>
      <c r="S250" s="269">
        <f t="shared" si="15"/>
        <v>0</v>
      </c>
      <c r="T250" s="269">
        <v>9110</v>
      </c>
      <c r="U250" s="269"/>
      <c r="V250" s="269"/>
      <c r="W250" s="290"/>
      <c r="X250" s="163"/>
      <c r="Y250" s="163"/>
      <c r="Z250" s="51">
        <v>106</v>
      </c>
    </row>
    <row r="251" spans="1:26" ht="15.75">
      <c r="A251" s="360"/>
      <c r="B251" s="397"/>
      <c r="C251" s="65" t="s">
        <v>10</v>
      </c>
      <c r="D251" s="66" t="s">
        <v>195</v>
      </c>
      <c r="E251" s="211" t="s">
        <v>11</v>
      </c>
      <c r="F251" s="269">
        <v>337</v>
      </c>
      <c r="G251" s="269">
        <v>10.8</v>
      </c>
      <c r="H251" s="269">
        <v>1</v>
      </c>
      <c r="I251" s="269">
        <v>10</v>
      </c>
      <c r="J251" s="269">
        <v>694</v>
      </c>
      <c r="K251" s="269">
        <f t="shared" si="14"/>
        <v>3.589375448671931</v>
      </c>
      <c r="L251" s="269">
        <v>27860</v>
      </c>
      <c r="M251" s="269">
        <f aca="true" t="shared" si="16" ref="M251:M257">ROUND(F251*I251/G251,0)</f>
        <v>312</v>
      </c>
      <c r="N251" s="269"/>
      <c r="O251" s="269"/>
      <c r="P251" s="269"/>
      <c r="Q251" s="269"/>
      <c r="R251" s="269"/>
      <c r="S251" s="269">
        <f t="shared" si="15"/>
        <v>0</v>
      </c>
      <c r="T251" s="269">
        <v>9110</v>
      </c>
      <c r="U251" s="269"/>
      <c r="V251" s="269">
        <v>10</v>
      </c>
      <c r="W251" s="290">
        <v>694</v>
      </c>
      <c r="X251" s="163">
        <v>694</v>
      </c>
      <c r="Y251" s="163"/>
      <c r="Z251" s="60">
        <f>Z250+Z249+Z248+Z247</f>
        <v>805</v>
      </c>
    </row>
    <row r="252" spans="1:26" ht="15.75">
      <c r="A252" s="360"/>
      <c r="B252" s="397"/>
      <c r="C252" s="49"/>
      <c r="D252" s="406" t="s">
        <v>35</v>
      </c>
      <c r="E252" s="407"/>
      <c r="F252" s="269">
        <v>337</v>
      </c>
      <c r="G252" s="269">
        <v>10.8</v>
      </c>
      <c r="H252" s="269">
        <v>1</v>
      </c>
      <c r="I252" s="269">
        <v>10</v>
      </c>
      <c r="J252" s="269">
        <v>694</v>
      </c>
      <c r="K252" s="269">
        <f t="shared" si="14"/>
        <v>3.589375448671931</v>
      </c>
      <c r="L252" s="269">
        <v>27860</v>
      </c>
      <c r="M252" s="269">
        <f t="shared" si="16"/>
        <v>312</v>
      </c>
      <c r="N252" s="269"/>
      <c r="O252" s="269"/>
      <c r="P252" s="269"/>
      <c r="Q252" s="269"/>
      <c r="R252" s="269"/>
      <c r="S252" s="269">
        <f t="shared" si="15"/>
        <v>0</v>
      </c>
      <c r="T252" s="269">
        <v>9110</v>
      </c>
      <c r="U252" s="269"/>
      <c r="V252" s="269">
        <v>10</v>
      </c>
      <c r="W252" s="290">
        <v>694</v>
      </c>
      <c r="X252" s="163">
        <v>600</v>
      </c>
      <c r="Y252" s="163"/>
      <c r="Z252" s="51">
        <v>0</v>
      </c>
    </row>
    <row r="253" spans="1:26" ht="25.5">
      <c r="A253" s="360"/>
      <c r="B253" s="397"/>
      <c r="C253" s="49" t="s">
        <v>178</v>
      </c>
      <c r="D253" s="50" t="s">
        <v>179</v>
      </c>
      <c r="E253" s="208" t="s">
        <v>180</v>
      </c>
      <c r="F253" s="269">
        <v>326</v>
      </c>
      <c r="G253" s="269">
        <v>8.6</v>
      </c>
      <c r="H253" s="269">
        <v>1</v>
      </c>
      <c r="I253" s="269"/>
      <c r="J253" s="269"/>
      <c r="K253" s="269">
        <f t="shared" si="14"/>
        <v>0</v>
      </c>
      <c r="L253" s="269">
        <v>27860</v>
      </c>
      <c r="M253" s="269">
        <f t="shared" si="16"/>
        <v>0</v>
      </c>
      <c r="N253" s="269"/>
      <c r="O253" s="269"/>
      <c r="P253" s="269"/>
      <c r="Q253" s="269">
        <v>6</v>
      </c>
      <c r="R253" s="269">
        <v>211</v>
      </c>
      <c r="S253" s="269">
        <f t="shared" si="15"/>
        <v>6.586169045005489</v>
      </c>
      <c r="T253" s="269">
        <v>9110</v>
      </c>
      <c r="U253" s="269"/>
      <c r="V253" s="269">
        <v>6</v>
      </c>
      <c r="W253" s="290">
        <v>211</v>
      </c>
      <c r="X253" s="163"/>
      <c r="Y253" s="163"/>
      <c r="Z253" s="79">
        <v>694</v>
      </c>
    </row>
    <row r="254" spans="1:26" ht="15.75">
      <c r="A254" s="360"/>
      <c r="B254" s="397"/>
      <c r="C254" s="49" t="s">
        <v>166</v>
      </c>
      <c r="D254" s="50" t="s">
        <v>167</v>
      </c>
      <c r="E254" s="208" t="s">
        <v>168</v>
      </c>
      <c r="F254" s="269">
        <v>340</v>
      </c>
      <c r="G254" s="269">
        <v>10.1</v>
      </c>
      <c r="H254" s="269">
        <v>1</v>
      </c>
      <c r="I254" s="269">
        <v>6</v>
      </c>
      <c r="J254" s="269">
        <v>200</v>
      </c>
      <c r="K254" s="269">
        <f t="shared" si="14"/>
        <v>2.1536252692031588</v>
      </c>
      <c r="L254" s="269">
        <v>27860</v>
      </c>
      <c r="M254" s="269">
        <f t="shared" si="16"/>
        <v>202</v>
      </c>
      <c r="N254" s="269"/>
      <c r="O254" s="269"/>
      <c r="P254" s="269"/>
      <c r="Q254" s="269"/>
      <c r="R254" s="269"/>
      <c r="S254" s="269">
        <f t="shared" si="15"/>
        <v>0</v>
      </c>
      <c r="T254" s="269">
        <v>9110</v>
      </c>
      <c r="U254" s="269"/>
      <c r="V254" s="269">
        <v>6</v>
      </c>
      <c r="W254" s="290">
        <v>200</v>
      </c>
      <c r="X254" s="163"/>
      <c r="Y254" s="163"/>
      <c r="Z254" s="80" t="s">
        <v>330</v>
      </c>
    </row>
    <row r="255" spans="1:26" ht="25.5">
      <c r="A255" s="360"/>
      <c r="B255" s="397"/>
      <c r="C255" s="49" t="s">
        <v>219</v>
      </c>
      <c r="D255" s="50" t="s">
        <v>220</v>
      </c>
      <c r="E255" s="208" t="s">
        <v>221</v>
      </c>
      <c r="F255" s="269">
        <v>329</v>
      </c>
      <c r="G255" s="269">
        <v>8.9</v>
      </c>
      <c r="H255" s="269">
        <v>1</v>
      </c>
      <c r="I255" s="269">
        <v>3</v>
      </c>
      <c r="J255" s="269">
        <v>112</v>
      </c>
      <c r="K255" s="269">
        <f t="shared" si="14"/>
        <v>1.0768126346015794</v>
      </c>
      <c r="L255" s="269">
        <v>27860</v>
      </c>
      <c r="M255" s="269">
        <f t="shared" si="16"/>
        <v>111</v>
      </c>
      <c r="N255" s="269"/>
      <c r="O255" s="269"/>
      <c r="P255" s="269"/>
      <c r="Q255" s="269"/>
      <c r="R255" s="269"/>
      <c r="S255" s="269">
        <f t="shared" si="15"/>
        <v>0</v>
      </c>
      <c r="T255" s="269">
        <v>9110</v>
      </c>
      <c r="U255" s="269"/>
      <c r="V255" s="269">
        <v>3</v>
      </c>
      <c r="W255" s="290">
        <v>112</v>
      </c>
      <c r="X255" s="163"/>
      <c r="Y255" s="163"/>
      <c r="Z255" s="42">
        <v>211</v>
      </c>
    </row>
    <row r="256" spans="1:26" ht="25.5">
      <c r="A256" s="360"/>
      <c r="B256" s="397"/>
      <c r="C256" s="371" t="s">
        <v>187</v>
      </c>
      <c r="D256" s="373" t="s">
        <v>188</v>
      </c>
      <c r="E256" s="208" t="s">
        <v>215</v>
      </c>
      <c r="F256" s="269">
        <v>318</v>
      </c>
      <c r="G256" s="269">
        <v>6.3</v>
      </c>
      <c r="H256" s="269">
        <v>1</v>
      </c>
      <c r="I256" s="269">
        <v>2</v>
      </c>
      <c r="J256" s="269">
        <v>86</v>
      </c>
      <c r="K256" s="269">
        <f t="shared" si="14"/>
        <v>0.7178750897343863</v>
      </c>
      <c r="L256" s="269">
        <v>27860</v>
      </c>
      <c r="M256" s="269">
        <f t="shared" si="16"/>
        <v>101</v>
      </c>
      <c r="N256" s="269"/>
      <c r="O256" s="269"/>
      <c r="P256" s="269"/>
      <c r="Q256" s="269"/>
      <c r="R256" s="269"/>
      <c r="S256" s="269">
        <f t="shared" si="15"/>
        <v>0</v>
      </c>
      <c r="T256" s="269">
        <v>9110</v>
      </c>
      <c r="U256" s="269"/>
      <c r="V256" s="269">
        <v>2</v>
      </c>
      <c r="W256" s="290">
        <v>86</v>
      </c>
      <c r="X256" s="163"/>
      <c r="Y256" s="163"/>
      <c r="Z256" s="51">
        <v>1141</v>
      </c>
    </row>
    <row r="257" spans="1:26" ht="51">
      <c r="A257" s="360"/>
      <c r="B257" s="398"/>
      <c r="C257" s="372"/>
      <c r="D257" s="374"/>
      <c r="E257" s="208" t="s">
        <v>189</v>
      </c>
      <c r="F257" s="269">
        <v>325</v>
      </c>
      <c r="G257" s="269">
        <v>7.7</v>
      </c>
      <c r="H257" s="269">
        <v>1</v>
      </c>
      <c r="I257" s="269">
        <v>3</v>
      </c>
      <c r="J257" s="269">
        <v>76</v>
      </c>
      <c r="K257" s="269">
        <f t="shared" si="14"/>
        <v>1.0768126346015794</v>
      </c>
      <c r="L257" s="269">
        <v>27860</v>
      </c>
      <c r="M257" s="269">
        <f t="shared" si="16"/>
        <v>127</v>
      </c>
      <c r="N257" s="269"/>
      <c r="O257" s="269"/>
      <c r="P257" s="269"/>
      <c r="Q257" s="269"/>
      <c r="R257" s="269"/>
      <c r="S257" s="269">
        <f t="shared" si="15"/>
        <v>0</v>
      </c>
      <c r="T257" s="269">
        <v>9110</v>
      </c>
      <c r="U257" s="269"/>
      <c r="V257" s="269">
        <v>3</v>
      </c>
      <c r="W257" s="290">
        <v>76</v>
      </c>
      <c r="X257" s="163"/>
      <c r="Y257" s="163"/>
      <c r="Z257" s="51">
        <v>112</v>
      </c>
    </row>
    <row r="258" spans="1:28" ht="15.75">
      <c r="A258" s="360"/>
      <c r="B258" s="364" t="s">
        <v>5</v>
      </c>
      <c r="C258" s="364"/>
      <c r="D258" s="364"/>
      <c r="E258" s="364"/>
      <c r="F258" s="269"/>
      <c r="G258" s="269"/>
      <c r="H258" s="269"/>
      <c r="I258" s="269">
        <f>I257+I256+I255+I254+I253+I251</f>
        <v>24</v>
      </c>
      <c r="J258" s="269">
        <f>J257+J256+J255+J254+J253+J251</f>
        <v>1168</v>
      </c>
      <c r="K258" s="269">
        <f t="shared" si="14"/>
        <v>8.614501076812635</v>
      </c>
      <c r="L258" s="269">
        <v>27860</v>
      </c>
      <c r="M258" s="269"/>
      <c r="N258" s="269"/>
      <c r="O258" s="269"/>
      <c r="P258" s="269"/>
      <c r="Q258" s="269">
        <f>Q257+Q256+Q255+Q254+Q253+Q251</f>
        <v>6</v>
      </c>
      <c r="R258" s="269">
        <f>R257+R256+R255+R254+R253+R251</f>
        <v>211</v>
      </c>
      <c r="S258" s="269">
        <f t="shared" si="15"/>
        <v>6.586169045005489</v>
      </c>
      <c r="T258" s="269">
        <v>9110</v>
      </c>
      <c r="U258" s="269"/>
      <c r="V258" s="269">
        <v>30</v>
      </c>
      <c r="W258" s="290">
        <v>1379</v>
      </c>
      <c r="X258" s="163"/>
      <c r="Y258" s="298"/>
      <c r="Z258" s="51">
        <v>86</v>
      </c>
      <c r="AA258">
        <v>58</v>
      </c>
      <c r="AB258">
        <v>2320</v>
      </c>
    </row>
    <row r="259" spans="1:26" ht="15.75">
      <c r="A259" s="360" t="s">
        <v>12</v>
      </c>
      <c r="B259" s="396" t="s">
        <v>277</v>
      </c>
      <c r="C259" s="49" t="s">
        <v>3</v>
      </c>
      <c r="D259" s="50" t="s">
        <v>162</v>
      </c>
      <c r="E259" s="208" t="s">
        <v>163</v>
      </c>
      <c r="F259" s="269"/>
      <c r="G259" s="269"/>
      <c r="H259" s="269"/>
      <c r="I259" s="269"/>
      <c r="J259" s="269"/>
      <c r="K259" s="269">
        <f t="shared" si="14"/>
        <v>0</v>
      </c>
      <c r="L259" s="269">
        <v>14379</v>
      </c>
      <c r="M259" s="269"/>
      <c r="N259" s="269"/>
      <c r="O259" s="269"/>
      <c r="P259" s="269"/>
      <c r="Q259" s="269"/>
      <c r="R259" s="269"/>
      <c r="S259" s="269">
        <f t="shared" si="15"/>
        <v>0</v>
      </c>
      <c r="T259" s="269">
        <v>4131</v>
      </c>
      <c r="U259" s="269"/>
      <c r="V259" s="269"/>
      <c r="W259" s="290"/>
      <c r="X259" s="163"/>
      <c r="Y259" s="163"/>
      <c r="Z259" s="51">
        <v>76</v>
      </c>
    </row>
    <row r="260" spans="1:26" ht="15.75">
      <c r="A260" s="360"/>
      <c r="B260" s="397"/>
      <c r="C260" s="49" t="s">
        <v>166</v>
      </c>
      <c r="D260" s="50" t="s">
        <v>167</v>
      </c>
      <c r="E260" s="208" t="s">
        <v>168</v>
      </c>
      <c r="F260" s="269"/>
      <c r="G260" s="269"/>
      <c r="H260" s="269"/>
      <c r="I260" s="269"/>
      <c r="J260" s="269"/>
      <c r="K260" s="269">
        <f t="shared" si="14"/>
        <v>0</v>
      </c>
      <c r="L260" s="269">
        <v>14379</v>
      </c>
      <c r="M260" s="269"/>
      <c r="N260" s="269"/>
      <c r="O260" s="269"/>
      <c r="P260" s="269"/>
      <c r="Q260" s="269"/>
      <c r="R260" s="269"/>
      <c r="S260" s="269">
        <f t="shared" si="15"/>
        <v>0</v>
      </c>
      <c r="T260" s="269">
        <v>4131</v>
      </c>
      <c r="U260" s="269"/>
      <c r="V260" s="269"/>
      <c r="W260" s="290"/>
      <c r="X260" s="163"/>
      <c r="Y260" s="163"/>
      <c r="Z260" s="60">
        <f>Z259+Z258+Z257+Z256+Z255+Z253+Z252</f>
        <v>2320</v>
      </c>
    </row>
    <row r="261" spans="1:26" ht="25.5">
      <c r="A261" s="360"/>
      <c r="B261" s="397"/>
      <c r="C261" s="49" t="s">
        <v>219</v>
      </c>
      <c r="D261" s="50" t="s">
        <v>220</v>
      </c>
      <c r="E261" s="208" t="s">
        <v>221</v>
      </c>
      <c r="F261" s="269"/>
      <c r="G261" s="269"/>
      <c r="H261" s="269"/>
      <c r="I261" s="269"/>
      <c r="J261" s="269"/>
      <c r="K261" s="269">
        <f t="shared" si="14"/>
        <v>0</v>
      </c>
      <c r="L261" s="269">
        <v>14379</v>
      </c>
      <c r="M261" s="269"/>
      <c r="N261" s="269"/>
      <c r="O261" s="269"/>
      <c r="P261" s="269"/>
      <c r="Q261" s="269"/>
      <c r="R261" s="269"/>
      <c r="S261" s="269">
        <f t="shared" si="15"/>
        <v>0</v>
      </c>
      <c r="T261" s="269">
        <v>4131</v>
      </c>
      <c r="U261" s="269"/>
      <c r="V261" s="269"/>
      <c r="W261" s="290"/>
      <c r="X261" s="163"/>
      <c r="Y261" s="163"/>
      <c r="Z261" s="51">
        <v>274</v>
      </c>
    </row>
    <row r="262" spans="1:26" ht="76.5">
      <c r="A262" s="360"/>
      <c r="B262" s="397"/>
      <c r="C262" s="49" t="s">
        <v>187</v>
      </c>
      <c r="D262" s="50" t="s">
        <v>188</v>
      </c>
      <c r="E262" s="208" t="s">
        <v>215</v>
      </c>
      <c r="F262" s="269"/>
      <c r="G262" s="269"/>
      <c r="H262" s="269"/>
      <c r="I262" s="269"/>
      <c r="J262" s="269"/>
      <c r="K262" s="269">
        <f t="shared" si="14"/>
        <v>0</v>
      </c>
      <c r="L262" s="269">
        <v>14379</v>
      </c>
      <c r="M262" s="269"/>
      <c r="N262" s="269"/>
      <c r="O262" s="269"/>
      <c r="P262" s="269"/>
      <c r="Q262" s="269"/>
      <c r="R262" s="269"/>
      <c r="S262" s="269">
        <f t="shared" si="15"/>
        <v>0</v>
      </c>
      <c r="T262" s="269">
        <v>4131</v>
      </c>
      <c r="U262" s="269"/>
      <c r="V262" s="269"/>
      <c r="W262" s="290"/>
      <c r="X262" s="163"/>
      <c r="Y262" s="163"/>
      <c r="Z262" s="51">
        <v>615</v>
      </c>
    </row>
    <row r="263" spans="1:26" ht="38.25">
      <c r="A263" s="360"/>
      <c r="B263" s="398"/>
      <c r="C263" s="49" t="s">
        <v>216</v>
      </c>
      <c r="D263" s="50" t="s">
        <v>217</v>
      </c>
      <c r="E263" s="208" t="s">
        <v>215</v>
      </c>
      <c r="F263" s="269"/>
      <c r="G263" s="269"/>
      <c r="H263" s="269"/>
      <c r="I263" s="269"/>
      <c r="J263" s="269"/>
      <c r="K263" s="269">
        <f t="shared" si="14"/>
        <v>0</v>
      </c>
      <c r="L263" s="269">
        <v>14379</v>
      </c>
      <c r="M263" s="269"/>
      <c r="N263" s="269"/>
      <c r="O263" s="269"/>
      <c r="P263" s="269"/>
      <c r="Q263" s="269"/>
      <c r="R263" s="269"/>
      <c r="S263" s="269">
        <f t="shared" si="15"/>
        <v>0</v>
      </c>
      <c r="T263" s="269">
        <v>4131</v>
      </c>
      <c r="U263" s="269"/>
      <c r="V263" s="269"/>
      <c r="W263" s="290"/>
      <c r="X263" s="163"/>
      <c r="Y263" s="163"/>
      <c r="Z263" s="51">
        <v>155</v>
      </c>
    </row>
    <row r="264" spans="1:26" ht="15.75">
      <c r="A264" s="360"/>
      <c r="B264" s="364" t="s">
        <v>5</v>
      </c>
      <c r="C264" s="364"/>
      <c r="D264" s="364"/>
      <c r="E264" s="364"/>
      <c r="F264" s="269"/>
      <c r="G264" s="269"/>
      <c r="H264" s="269"/>
      <c r="I264" s="269"/>
      <c r="J264" s="269"/>
      <c r="K264" s="269">
        <f aca="true" t="shared" si="17" ref="K264:K285">I264/L264*10000</f>
        <v>0</v>
      </c>
      <c r="L264" s="269">
        <v>14379</v>
      </c>
      <c r="M264" s="269"/>
      <c r="N264" s="269"/>
      <c r="O264" s="269"/>
      <c r="P264" s="269"/>
      <c r="Q264" s="269"/>
      <c r="R264" s="269"/>
      <c r="S264" s="269">
        <f aca="true" t="shared" si="18" ref="S264:S278">Q264/T264*10000</f>
        <v>0</v>
      </c>
      <c r="T264" s="269">
        <v>4131</v>
      </c>
      <c r="U264" s="269"/>
      <c r="V264" s="269"/>
      <c r="W264" s="290"/>
      <c r="X264" s="163"/>
      <c r="Y264" s="163"/>
      <c r="Z264" s="51">
        <v>116</v>
      </c>
    </row>
    <row r="265" spans="1:26" ht="15.75">
      <c r="A265" s="360" t="s">
        <v>68</v>
      </c>
      <c r="B265" s="396" t="s">
        <v>278</v>
      </c>
      <c r="C265" s="49" t="s">
        <v>3</v>
      </c>
      <c r="D265" s="50" t="s">
        <v>162</v>
      </c>
      <c r="E265" s="208" t="s">
        <v>163</v>
      </c>
      <c r="F265" s="269"/>
      <c r="G265" s="269"/>
      <c r="H265" s="269"/>
      <c r="I265" s="269"/>
      <c r="J265" s="269"/>
      <c r="K265" s="269">
        <f t="shared" si="17"/>
        <v>0</v>
      </c>
      <c r="L265" s="269">
        <v>6785</v>
      </c>
      <c r="M265" s="269"/>
      <c r="N265" s="269"/>
      <c r="O265" s="269"/>
      <c r="P265" s="269"/>
      <c r="Q265" s="269"/>
      <c r="R265" s="269"/>
      <c r="S265" s="269">
        <f t="shared" si="18"/>
        <v>0</v>
      </c>
      <c r="T265" s="269">
        <v>1381</v>
      </c>
      <c r="U265" s="269"/>
      <c r="V265" s="269"/>
      <c r="W265" s="290"/>
      <c r="X265" s="163"/>
      <c r="Y265" s="163"/>
      <c r="Z265" s="51">
        <v>0</v>
      </c>
    </row>
    <row r="266" spans="1:26" ht="25.5">
      <c r="A266" s="360"/>
      <c r="B266" s="397"/>
      <c r="C266" s="49" t="s">
        <v>178</v>
      </c>
      <c r="D266" s="50" t="s">
        <v>179</v>
      </c>
      <c r="E266" s="208" t="s">
        <v>180</v>
      </c>
      <c r="F266" s="269"/>
      <c r="G266" s="269"/>
      <c r="H266" s="269"/>
      <c r="I266" s="269"/>
      <c r="J266" s="269"/>
      <c r="K266" s="269">
        <f t="shared" si="17"/>
        <v>0</v>
      </c>
      <c r="L266" s="269">
        <v>6785</v>
      </c>
      <c r="M266" s="269"/>
      <c r="N266" s="269">
        <v>326</v>
      </c>
      <c r="O266" s="269">
        <v>9</v>
      </c>
      <c r="P266" s="269"/>
      <c r="Q266" s="269">
        <v>2</v>
      </c>
      <c r="R266" s="269">
        <v>93</v>
      </c>
      <c r="S266" s="269">
        <f t="shared" si="18"/>
        <v>14.48225923244026</v>
      </c>
      <c r="T266" s="269">
        <v>1381</v>
      </c>
      <c r="U266" s="269">
        <f>ROUND(Q266*N266/O266,)</f>
        <v>72</v>
      </c>
      <c r="V266" s="269">
        <v>2</v>
      </c>
      <c r="W266" s="290">
        <v>93</v>
      </c>
      <c r="X266" s="163"/>
      <c r="Y266" s="163"/>
      <c r="Z266" s="60">
        <f>Z265+Z264+Z263+Z262+Z261</f>
        <v>1160</v>
      </c>
    </row>
    <row r="267" spans="1:26" ht="15.75">
      <c r="A267" s="360"/>
      <c r="B267" s="397"/>
      <c r="C267" s="49" t="s">
        <v>166</v>
      </c>
      <c r="D267" s="50" t="s">
        <v>167</v>
      </c>
      <c r="E267" s="208" t="s">
        <v>168</v>
      </c>
      <c r="F267" s="269">
        <v>340</v>
      </c>
      <c r="G267" s="269">
        <v>11</v>
      </c>
      <c r="H267" s="269"/>
      <c r="I267" s="269">
        <v>15</v>
      </c>
      <c r="J267" s="269">
        <v>521</v>
      </c>
      <c r="K267" s="269">
        <f t="shared" si="17"/>
        <v>22.107590272660282</v>
      </c>
      <c r="L267" s="269">
        <v>6785</v>
      </c>
      <c r="M267" s="269">
        <f>ROUND(F267*I267/G267,0)</f>
        <v>464</v>
      </c>
      <c r="N267" s="269"/>
      <c r="O267" s="269"/>
      <c r="P267" s="269"/>
      <c r="Q267" s="269"/>
      <c r="R267" s="269"/>
      <c r="S267" s="269">
        <f t="shared" si="18"/>
        <v>0</v>
      </c>
      <c r="T267" s="269">
        <v>1381</v>
      </c>
      <c r="U267" s="269"/>
      <c r="V267" s="269">
        <v>15</v>
      </c>
      <c r="W267" s="290">
        <v>521</v>
      </c>
      <c r="X267" s="163"/>
      <c r="Y267" s="163"/>
      <c r="Z267" s="51">
        <v>64</v>
      </c>
    </row>
    <row r="268" spans="1:26" ht="76.5">
      <c r="A268" s="360"/>
      <c r="B268" s="397"/>
      <c r="C268" s="49" t="s">
        <v>187</v>
      </c>
      <c r="D268" s="50" t="s">
        <v>188</v>
      </c>
      <c r="E268" s="208" t="s">
        <v>215</v>
      </c>
      <c r="F268" s="269">
        <v>318</v>
      </c>
      <c r="G268" s="269">
        <v>6</v>
      </c>
      <c r="H268" s="269"/>
      <c r="I268" s="269">
        <v>1</v>
      </c>
      <c r="J268" s="269">
        <v>42</v>
      </c>
      <c r="K268" s="269">
        <f t="shared" si="17"/>
        <v>1.4738393515106853</v>
      </c>
      <c r="L268" s="269">
        <v>6785</v>
      </c>
      <c r="M268" s="269">
        <f>ROUND(F268*I268/G268,0)</f>
        <v>53</v>
      </c>
      <c r="N268" s="269"/>
      <c r="O268" s="269"/>
      <c r="P268" s="269"/>
      <c r="Q268" s="269"/>
      <c r="R268" s="269"/>
      <c r="S268" s="269">
        <f t="shared" si="18"/>
        <v>0</v>
      </c>
      <c r="T268" s="269">
        <v>1381</v>
      </c>
      <c r="U268" s="269"/>
      <c r="V268" s="269">
        <v>1</v>
      </c>
      <c r="W268" s="290">
        <v>42</v>
      </c>
      <c r="X268" s="163"/>
      <c r="Y268" s="163"/>
      <c r="Z268" s="51">
        <v>80</v>
      </c>
    </row>
    <row r="269" spans="1:26" ht="38.25">
      <c r="A269" s="360"/>
      <c r="B269" s="398"/>
      <c r="C269" s="49" t="s">
        <v>216</v>
      </c>
      <c r="D269" s="50" t="s">
        <v>217</v>
      </c>
      <c r="E269" s="208" t="s">
        <v>215</v>
      </c>
      <c r="F269" s="269"/>
      <c r="G269" s="269"/>
      <c r="H269" s="269"/>
      <c r="I269" s="269"/>
      <c r="J269" s="269"/>
      <c r="K269" s="269">
        <f t="shared" si="17"/>
        <v>0</v>
      </c>
      <c r="L269" s="269">
        <v>6785</v>
      </c>
      <c r="M269" s="269"/>
      <c r="N269" s="269"/>
      <c r="O269" s="269"/>
      <c r="P269" s="269"/>
      <c r="Q269" s="269"/>
      <c r="R269" s="269"/>
      <c r="S269" s="269">
        <f t="shared" si="18"/>
        <v>0</v>
      </c>
      <c r="T269" s="269">
        <v>1381</v>
      </c>
      <c r="U269" s="269"/>
      <c r="V269" s="269"/>
      <c r="W269" s="290"/>
      <c r="X269" s="163"/>
      <c r="Y269" s="163"/>
      <c r="Z269" s="51">
        <v>420</v>
      </c>
    </row>
    <row r="270" spans="1:26" ht="15.75">
      <c r="A270" s="360"/>
      <c r="B270" s="364" t="s">
        <v>5</v>
      </c>
      <c r="C270" s="364"/>
      <c r="D270" s="364"/>
      <c r="E270" s="364"/>
      <c r="F270" s="269"/>
      <c r="G270" s="269"/>
      <c r="H270" s="269"/>
      <c r="I270" s="269">
        <f>I269+I268+I267+I266+I265</f>
        <v>16</v>
      </c>
      <c r="J270" s="269">
        <f>J269+J268+J267+J266+J265</f>
        <v>563</v>
      </c>
      <c r="K270" s="269">
        <f t="shared" si="17"/>
        <v>23.581429624170966</v>
      </c>
      <c r="L270" s="269">
        <v>6785</v>
      </c>
      <c r="M270" s="269"/>
      <c r="N270" s="269"/>
      <c r="O270" s="269"/>
      <c r="P270" s="269"/>
      <c r="Q270" s="269">
        <f>Q269+Q268+Q267+Q266+Q265</f>
        <v>2</v>
      </c>
      <c r="R270" s="269">
        <f>R269+R268+R267+R266+R265</f>
        <v>93</v>
      </c>
      <c r="S270" s="269">
        <f t="shared" si="18"/>
        <v>14.48225923244026</v>
      </c>
      <c r="T270" s="269">
        <v>1381</v>
      </c>
      <c r="U270" s="269"/>
      <c r="V270" s="269">
        <v>18</v>
      </c>
      <c r="W270" s="290">
        <v>656</v>
      </c>
      <c r="X270" s="163"/>
      <c r="Y270" s="163"/>
      <c r="Z270" s="51">
        <v>30</v>
      </c>
    </row>
    <row r="271" spans="1:26" ht="15.75">
      <c r="A271" s="360" t="s">
        <v>69</v>
      </c>
      <c r="B271" s="396" t="s">
        <v>279</v>
      </c>
      <c r="C271" s="49" t="s">
        <v>166</v>
      </c>
      <c r="D271" s="50" t="s">
        <v>167</v>
      </c>
      <c r="E271" s="208" t="s">
        <v>168</v>
      </c>
      <c r="F271" s="269"/>
      <c r="G271" s="269"/>
      <c r="H271" s="269"/>
      <c r="I271" s="269"/>
      <c r="J271" s="269"/>
      <c r="K271" s="269">
        <f t="shared" si="17"/>
        <v>0</v>
      </c>
      <c r="L271" s="269">
        <v>15314</v>
      </c>
      <c r="M271" s="269"/>
      <c r="N271" s="269"/>
      <c r="O271" s="269"/>
      <c r="P271" s="269"/>
      <c r="Q271" s="269"/>
      <c r="R271" s="269"/>
      <c r="S271" s="269">
        <f t="shared" si="18"/>
        <v>0</v>
      </c>
      <c r="T271" s="269">
        <v>4762</v>
      </c>
      <c r="U271" s="269"/>
      <c r="V271" s="269"/>
      <c r="W271" s="290"/>
      <c r="X271" s="163"/>
      <c r="Y271" s="163"/>
      <c r="Z271" s="51">
        <v>0</v>
      </c>
    </row>
    <row r="272" spans="1:26" ht="76.5">
      <c r="A272" s="360"/>
      <c r="B272" s="398"/>
      <c r="C272" s="49" t="s">
        <v>187</v>
      </c>
      <c r="D272" s="50" t="s">
        <v>188</v>
      </c>
      <c r="E272" s="208" t="s">
        <v>215</v>
      </c>
      <c r="F272" s="269"/>
      <c r="G272" s="269"/>
      <c r="H272" s="269"/>
      <c r="I272" s="269"/>
      <c r="J272" s="269"/>
      <c r="K272" s="269">
        <f t="shared" si="17"/>
        <v>0</v>
      </c>
      <c r="L272" s="269">
        <v>15314</v>
      </c>
      <c r="M272" s="269"/>
      <c r="N272" s="269"/>
      <c r="O272" s="269"/>
      <c r="P272" s="269"/>
      <c r="Q272" s="269"/>
      <c r="R272" s="269"/>
      <c r="S272" s="269">
        <f t="shared" si="18"/>
        <v>0</v>
      </c>
      <c r="T272" s="269">
        <v>4762</v>
      </c>
      <c r="U272" s="269"/>
      <c r="V272" s="269"/>
      <c r="W272" s="290"/>
      <c r="X272" s="163"/>
      <c r="Y272" s="163"/>
      <c r="Z272" s="60">
        <f>Z271+Z270+Z269+Z268+Z267</f>
        <v>594</v>
      </c>
    </row>
    <row r="273" spans="1:26" ht="15.75">
      <c r="A273" s="360"/>
      <c r="B273" s="364" t="s">
        <v>5</v>
      </c>
      <c r="C273" s="364"/>
      <c r="D273" s="364"/>
      <c r="E273" s="364"/>
      <c r="F273" s="269"/>
      <c r="G273" s="269"/>
      <c r="H273" s="269"/>
      <c r="I273" s="269"/>
      <c r="J273" s="269"/>
      <c r="K273" s="269">
        <f t="shared" si="17"/>
        <v>0</v>
      </c>
      <c r="L273" s="269">
        <v>15314</v>
      </c>
      <c r="M273" s="269"/>
      <c r="N273" s="269"/>
      <c r="O273" s="269"/>
      <c r="P273" s="269"/>
      <c r="Q273" s="269"/>
      <c r="R273" s="269"/>
      <c r="S273" s="269">
        <f t="shared" si="18"/>
        <v>0</v>
      </c>
      <c r="T273" s="269">
        <v>4762</v>
      </c>
      <c r="U273" s="269"/>
      <c r="V273" s="269"/>
      <c r="W273" s="290"/>
      <c r="X273" s="163"/>
      <c r="Y273" s="163"/>
      <c r="Z273" s="51">
        <v>1144</v>
      </c>
    </row>
    <row r="274" spans="1:26" ht="25.5">
      <c r="A274" s="360" t="s">
        <v>3</v>
      </c>
      <c r="B274" s="380" t="s">
        <v>280</v>
      </c>
      <c r="C274" s="49" t="s">
        <v>178</v>
      </c>
      <c r="D274" s="50" t="s">
        <v>179</v>
      </c>
      <c r="E274" s="208" t="s">
        <v>180</v>
      </c>
      <c r="F274" s="269"/>
      <c r="G274" s="269"/>
      <c r="H274" s="269"/>
      <c r="I274" s="269"/>
      <c r="J274" s="269"/>
      <c r="K274" s="269">
        <f t="shared" si="17"/>
        <v>0</v>
      </c>
      <c r="L274" s="269">
        <v>9868</v>
      </c>
      <c r="M274" s="269"/>
      <c r="N274" s="269">
        <v>326</v>
      </c>
      <c r="O274" s="269">
        <v>8.6</v>
      </c>
      <c r="P274" s="269">
        <v>2</v>
      </c>
      <c r="Q274" s="269">
        <v>5</v>
      </c>
      <c r="R274" s="269">
        <v>304</v>
      </c>
      <c r="S274" s="269">
        <f t="shared" si="18"/>
        <v>23.137436372049976</v>
      </c>
      <c r="T274" s="269">
        <v>2161</v>
      </c>
      <c r="U274" s="269">
        <f>ROUND(Q274*N274/O274,)</f>
        <v>190</v>
      </c>
      <c r="V274" s="269">
        <v>5</v>
      </c>
      <c r="W274" s="290">
        <v>304</v>
      </c>
      <c r="X274" s="163"/>
      <c r="Y274" s="163"/>
      <c r="Z274" s="51">
        <v>247</v>
      </c>
    </row>
    <row r="275" spans="1:26" ht="15.75">
      <c r="A275" s="360"/>
      <c r="B275" s="381"/>
      <c r="C275" s="49" t="s">
        <v>166</v>
      </c>
      <c r="D275" s="50" t="s">
        <v>167</v>
      </c>
      <c r="E275" s="208" t="s">
        <v>168</v>
      </c>
      <c r="F275" s="269">
        <v>340</v>
      </c>
      <c r="G275" s="269">
        <v>10.1</v>
      </c>
      <c r="H275" s="269">
        <v>2</v>
      </c>
      <c r="I275" s="269">
        <v>7</v>
      </c>
      <c r="J275" s="269">
        <v>430</v>
      </c>
      <c r="K275" s="269">
        <f t="shared" si="17"/>
        <v>7.093635995135792</v>
      </c>
      <c r="L275" s="269">
        <v>9868</v>
      </c>
      <c r="M275" s="269">
        <f>ROUND(F275*I275/G275,0)</f>
        <v>236</v>
      </c>
      <c r="N275" s="269"/>
      <c r="O275" s="269"/>
      <c r="P275" s="269"/>
      <c r="Q275" s="269"/>
      <c r="R275" s="269"/>
      <c r="S275" s="269">
        <f t="shared" si="18"/>
        <v>0</v>
      </c>
      <c r="T275" s="269">
        <v>2161</v>
      </c>
      <c r="U275" s="269"/>
      <c r="V275" s="269">
        <v>7</v>
      </c>
      <c r="W275" s="290">
        <v>430</v>
      </c>
      <c r="X275" s="163"/>
      <c r="Y275" s="163"/>
      <c r="Z275" s="60">
        <f>Z274+Z273</f>
        <v>1391</v>
      </c>
    </row>
    <row r="276" spans="1:26" ht="76.5">
      <c r="A276" s="360"/>
      <c r="B276" s="381"/>
      <c r="C276" s="49" t="s">
        <v>187</v>
      </c>
      <c r="D276" s="50" t="s">
        <v>188</v>
      </c>
      <c r="E276" s="208" t="s">
        <v>215</v>
      </c>
      <c r="F276" s="269">
        <v>318</v>
      </c>
      <c r="G276" s="269">
        <v>6.3</v>
      </c>
      <c r="H276" s="269">
        <v>2</v>
      </c>
      <c r="I276" s="269">
        <v>3</v>
      </c>
      <c r="J276" s="269">
        <v>151</v>
      </c>
      <c r="K276" s="269">
        <f t="shared" si="17"/>
        <v>3.040129712201054</v>
      </c>
      <c r="L276" s="269">
        <v>9868</v>
      </c>
      <c r="M276" s="269">
        <f>ROUND(F276*I276/G276,0)</f>
        <v>151</v>
      </c>
      <c r="N276" s="269"/>
      <c r="O276" s="269"/>
      <c r="P276" s="269"/>
      <c r="Q276" s="269"/>
      <c r="R276" s="269"/>
      <c r="S276" s="269">
        <f t="shared" si="18"/>
        <v>0</v>
      </c>
      <c r="T276" s="269">
        <v>2161</v>
      </c>
      <c r="U276" s="269"/>
      <c r="V276" s="269">
        <v>3</v>
      </c>
      <c r="W276" s="290">
        <v>151</v>
      </c>
      <c r="X276" s="163"/>
      <c r="Y276" s="163"/>
      <c r="Z276" s="51">
        <v>304</v>
      </c>
    </row>
    <row r="277" spans="1:26" ht="38.25">
      <c r="A277" s="360"/>
      <c r="B277" s="382"/>
      <c r="C277" s="49" t="s">
        <v>216</v>
      </c>
      <c r="D277" s="50" t="s">
        <v>217</v>
      </c>
      <c r="E277" s="208" t="s">
        <v>215</v>
      </c>
      <c r="F277" s="269"/>
      <c r="G277" s="269"/>
      <c r="H277" s="269"/>
      <c r="I277" s="269"/>
      <c r="J277" s="269"/>
      <c r="K277" s="269">
        <f t="shared" si="17"/>
        <v>0</v>
      </c>
      <c r="L277" s="269">
        <v>9868</v>
      </c>
      <c r="M277" s="269"/>
      <c r="N277" s="269"/>
      <c r="O277" s="269"/>
      <c r="P277" s="269"/>
      <c r="Q277" s="269"/>
      <c r="R277" s="269"/>
      <c r="S277" s="269">
        <f t="shared" si="18"/>
        <v>0</v>
      </c>
      <c r="T277" s="269">
        <v>2161</v>
      </c>
      <c r="U277" s="269"/>
      <c r="V277" s="269"/>
      <c r="W277" s="290"/>
      <c r="X277" s="163"/>
      <c r="Y277" s="163"/>
      <c r="Z277" s="51">
        <v>430</v>
      </c>
    </row>
    <row r="278" spans="1:26" ht="15.75">
      <c r="A278" s="360"/>
      <c r="B278" s="364" t="s">
        <v>5</v>
      </c>
      <c r="C278" s="364"/>
      <c r="D278" s="364"/>
      <c r="E278" s="364"/>
      <c r="F278" s="269"/>
      <c r="G278" s="269"/>
      <c r="H278" s="269"/>
      <c r="I278" s="269">
        <f>I276+I275+I274</f>
        <v>10</v>
      </c>
      <c r="J278" s="269">
        <f>J276+J275+J274</f>
        <v>581</v>
      </c>
      <c r="K278" s="269">
        <f t="shared" si="17"/>
        <v>10.133765707336845</v>
      </c>
      <c r="L278" s="269">
        <v>9868</v>
      </c>
      <c r="M278" s="269"/>
      <c r="N278" s="269"/>
      <c r="O278" s="269"/>
      <c r="P278" s="269"/>
      <c r="Q278" s="269">
        <f>Q276+Q275+Q274</f>
        <v>5</v>
      </c>
      <c r="R278" s="269">
        <f>R276+R275+R274</f>
        <v>304</v>
      </c>
      <c r="S278" s="269">
        <f t="shared" si="18"/>
        <v>23.137436372049976</v>
      </c>
      <c r="T278" s="269">
        <v>2161</v>
      </c>
      <c r="U278" s="269"/>
      <c r="V278" s="269">
        <v>15</v>
      </c>
      <c r="W278" s="290">
        <v>885</v>
      </c>
      <c r="X278" s="163"/>
      <c r="Y278" s="163"/>
      <c r="Z278" s="51">
        <v>151</v>
      </c>
    </row>
    <row r="279" spans="1:26" ht="45">
      <c r="A279" s="391" t="s">
        <v>70</v>
      </c>
      <c r="B279" s="229" t="s">
        <v>331</v>
      </c>
      <c r="C279" s="167" t="s">
        <v>178</v>
      </c>
      <c r="D279" s="82" t="s">
        <v>179</v>
      </c>
      <c r="E279" s="214" t="s">
        <v>180</v>
      </c>
      <c r="F279" s="269"/>
      <c r="G279" s="269"/>
      <c r="H279" s="269"/>
      <c r="I279" s="269"/>
      <c r="J279" s="269"/>
      <c r="K279" s="269">
        <f t="shared" si="17"/>
        <v>0</v>
      </c>
      <c r="L279" s="269">
        <v>328524</v>
      </c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90"/>
      <c r="X279" s="163"/>
      <c r="Y279" s="163"/>
      <c r="Z279" s="51">
        <v>0</v>
      </c>
    </row>
    <row r="280" spans="1:26" ht="15.75">
      <c r="A280" s="393"/>
      <c r="B280" s="364" t="s">
        <v>5</v>
      </c>
      <c r="C280" s="452"/>
      <c r="D280" s="364"/>
      <c r="E280" s="364"/>
      <c r="F280" s="269"/>
      <c r="G280" s="269"/>
      <c r="H280" s="269"/>
      <c r="I280" s="269"/>
      <c r="J280" s="269"/>
      <c r="K280" s="269">
        <f t="shared" si="17"/>
        <v>0</v>
      </c>
      <c r="L280" s="269">
        <v>328524</v>
      </c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90"/>
      <c r="X280" s="163"/>
      <c r="Y280" s="163"/>
      <c r="Z280" s="60">
        <f>Z279+Z278+Z277+Z276</f>
        <v>885</v>
      </c>
    </row>
    <row r="281" spans="1:26" ht="15.75">
      <c r="A281" s="360" t="s">
        <v>282</v>
      </c>
      <c r="B281" s="365" t="s">
        <v>281</v>
      </c>
      <c r="C281" s="49" t="s">
        <v>166</v>
      </c>
      <c r="D281" s="50" t="s">
        <v>167</v>
      </c>
      <c r="E281" s="208" t="s">
        <v>168</v>
      </c>
      <c r="F281" s="269"/>
      <c r="G281" s="269"/>
      <c r="H281" s="269"/>
      <c r="I281" s="269"/>
      <c r="J281" s="269"/>
      <c r="K281" s="269">
        <f t="shared" si="17"/>
        <v>0</v>
      </c>
      <c r="L281" s="269">
        <v>10686</v>
      </c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90"/>
      <c r="X281" s="163"/>
      <c r="Y281" s="163"/>
      <c r="Z281" s="110">
        <v>120</v>
      </c>
    </row>
    <row r="282" spans="1:26" ht="25.5">
      <c r="A282" s="360"/>
      <c r="B282" s="362"/>
      <c r="C282" s="49" t="s">
        <v>219</v>
      </c>
      <c r="D282" s="50" t="s">
        <v>220</v>
      </c>
      <c r="E282" s="208" t="s">
        <v>221</v>
      </c>
      <c r="F282" s="269">
        <v>329</v>
      </c>
      <c r="G282" s="269">
        <v>8.9</v>
      </c>
      <c r="H282" s="269">
        <v>2</v>
      </c>
      <c r="I282" s="269">
        <v>2</v>
      </c>
      <c r="J282" s="269">
        <v>410</v>
      </c>
      <c r="K282" s="269">
        <f t="shared" si="17"/>
        <v>1.8716077110237697</v>
      </c>
      <c r="L282" s="269">
        <v>10686</v>
      </c>
      <c r="M282" s="269">
        <f>ROUND(F282*I282/G282,0)</f>
        <v>74</v>
      </c>
      <c r="N282" s="269"/>
      <c r="O282" s="269"/>
      <c r="P282" s="269"/>
      <c r="Q282" s="269"/>
      <c r="R282" s="269"/>
      <c r="S282" s="269"/>
      <c r="T282" s="269"/>
      <c r="U282" s="269"/>
      <c r="V282" s="269">
        <v>2</v>
      </c>
      <c r="W282" s="290">
        <v>410</v>
      </c>
      <c r="X282" s="163"/>
      <c r="Y282" s="163"/>
      <c r="Z282" s="61">
        <f>Z281</f>
        <v>120</v>
      </c>
    </row>
    <row r="283" spans="1:26" ht="76.5">
      <c r="A283" s="360"/>
      <c r="B283" s="362"/>
      <c r="C283" s="49" t="s">
        <v>187</v>
      </c>
      <c r="D283" s="50" t="s">
        <v>188</v>
      </c>
      <c r="E283" s="208" t="s">
        <v>215</v>
      </c>
      <c r="F283" s="269">
        <v>318</v>
      </c>
      <c r="G283" s="269">
        <v>6.3</v>
      </c>
      <c r="H283" s="269">
        <v>1</v>
      </c>
      <c r="I283" s="269">
        <v>1</v>
      </c>
      <c r="J283" s="269">
        <v>215</v>
      </c>
      <c r="K283" s="269">
        <f t="shared" si="17"/>
        <v>0.9358038555118848</v>
      </c>
      <c r="L283" s="269">
        <v>10686</v>
      </c>
      <c r="M283" s="269">
        <f>ROUND(F283*I283/G283,0)</f>
        <v>50</v>
      </c>
      <c r="N283" s="269"/>
      <c r="O283" s="269"/>
      <c r="P283" s="269"/>
      <c r="Q283" s="269"/>
      <c r="R283" s="269"/>
      <c r="S283" s="269"/>
      <c r="T283" s="269"/>
      <c r="U283" s="269"/>
      <c r="V283" s="269">
        <v>1</v>
      </c>
      <c r="W283" s="290">
        <v>215</v>
      </c>
      <c r="X283" s="163"/>
      <c r="Y283" s="163"/>
      <c r="Z283" s="51">
        <v>850</v>
      </c>
    </row>
    <row r="284" spans="1:26" ht="38.25">
      <c r="A284" s="360"/>
      <c r="B284" s="366"/>
      <c r="C284" s="49" t="s">
        <v>216</v>
      </c>
      <c r="D284" s="50" t="s">
        <v>217</v>
      </c>
      <c r="E284" s="208" t="s">
        <v>215</v>
      </c>
      <c r="F284" s="269"/>
      <c r="G284" s="269"/>
      <c r="H284" s="269"/>
      <c r="I284" s="269"/>
      <c r="J284" s="269"/>
      <c r="K284" s="269">
        <f t="shared" si="17"/>
        <v>0</v>
      </c>
      <c r="L284" s="269">
        <v>10686</v>
      </c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90"/>
      <c r="X284" s="163"/>
      <c r="Y284" s="163"/>
      <c r="Z284" s="51">
        <v>252</v>
      </c>
    </row>
    <row r="285" spans="1:28" ht="15.75">
      <c r="A285" s="360"/>
      <c r="B285" s="364" t="s">
        <v>5</v>
      </c>
      <c r="C285" s="364"/>
      <c r="D285" s="364"/>
      <c r="E285" s="364"/>
      <c r="F285" s="269"/>
      <c r="G285" s="269"/>
      <c r="H285" s="269"/>
      <c r="I285" s="269">
        <f>I283+I282</f>
        <v>3</v>
      </c>
      <c r="J285" s="269">
        <f>J283+J282</f>
        <v>625</v>
      </c>
      <c r="K285" s="269">
        <f t="shared" si="17"/>
        <v>2.8074115665356545</v>
      </c>
      <c r="L285" s="269">
        <v>10686</v>
      </c>
      <c r="M285" s="269"/>
      <c r="N285" s="269"/>
      <c r="O285" s="269"/>
      <c r="P285" s="269"/>
      <c r="Q285" s="269">
        <f>Q283+Q282</f>
        <v>0</v>
      </c>
      <c r="R285" s="269">
        <f>R283+R282</f>
        <v>0</v>
      </c>
      <c r="S285" s="269"/>
      <c r="T285" s="269"/>
      <c r="U285" s="269"/>
      <c r="V285" s="269">
        <v>3</v>
      </c>
      <c r="W285" s="290">
        <v>625</v>
      </c>
      <c r="X285" s="163"/>
      <c r="Y285" s="298"/>
      <c r="Z285" s="51">
        <v>93</v>
      </c>
      <c r="AA285">
        <v>13</v>
      </c>
      <c r="AB285">
        <v>1525</v>
      </c>
    </row>
    <row r="286" spans="1:26" ht="15.75">
      <c r="A286" s="384" t="s">
        <v>4</v>
      </c>
      <c r="B286" s="408" t="s">
        <v>283</v>
      </c>
      <c r="C286" s="81" t="s">
        <v>3</v>
      </c>
      <c r="D286" s="82" t="s">
        <v>162</v>
      </c>
      <c r="E286" s="214" t="s">
        <v>163</v>
      </c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90"/>
      <c r="X286" s="163"/>
      <c r="Y286" s="163"/>
      <c r="Z286" s="51">
        <v>5</v>
      </c>
    </row>
    <row r="287" spans="1:26" ht="15.75">
      <c r="A287" s="384"/>
      <c r="B287" s="409"/>
      <c r="C287" s="81" t="s">
        <v>166</v>
      </c>
      <c r="D287" s="82" t="s">
        <v>167</v>
      </c>
      <c r="E287" s="214" t="s">
        <v>168</v>
      </c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90"/>
      <c r="X287" s="163"/>
      <c r="Y287" s="163"/>
      <c r="Z287" s="60">
        <f>Z286+Z285+Z284+Z283</f>
        <v>1200</v>
      </c>
    </row>
    <row r="288" spans="1:26" ht="15.75">
      <c r="A288" s="384"/>
      <c r="B288" s="364" t="s">
        <v>5</v>
      </c>
      <c r="C288" s="364"/>
      <c r="D288" s="364"/>
      <c r="E288" s="364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90"/>
      <c r="X288" s="163"/>
      <c r="Y288" s="163"/>
      <c r="Z288" s="83">
        <v>0</v>
      </c>
    </row>
    <row r="289" spans="1:26" ht="15.75">
      <c r="A289" s="384" t="s">
        <v>128</v>
      </c>
      <c r="B289" s="408" t="s">
        <v>284</v>
      </c>
      <c r="C289" s="49" t="s">
        <v>3</v>
      </c>
      <c r="D289" s="50" t="s">
        <v>162</v>
      </c>
      <c r="E289" s="208" t="s">
        <v>163</v>
      </c>
      <c r="F289" s="269"/>
      <c r="G289" s="269"/>
      <c r="H289" s="269"/>
      <c r="I289" s="269"/>
      <c r="J289" s="269"/>
      <c r="K289" s="269">
        <f>I289/L289*10000</f>
        <v>0</v>
      </c>
      <c r="L289" s="269">
        <v>12715</v>
      </c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90"/>
      <c r="X289" s="163"/>
      <c r="Y289" s="163"/>
      <c r="Z289" s="83">
        <v>0</v>
      </c>
    </row>
    <row r="290" spans="1:26" ht="15.75">
      <c r="A290" s="384"/>
      <c r="B290" s="409"/>
      <c r="C290" s="49" t="s">
        <v>166</v>
      </c>
      <c r="D290" s="50" t="s">
        <v>167</v>
      </c>
      <c r="E290" s="208" t="s">
        <v>168</v>
      </c>
      <c r="F290" s="269"/>
      <c r="G290" s="269"/>
      <c r="H290" s="269"/>
      <c r="I290" s="269"/>
      <c r="J290" s="269"/>
      <c r="K290" s="269">
        <f>I290/L290*10000</f>
        <v>0</v>
      </c>
      <c r="L290" s="269">
        <v>12715</v>
      </c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90"/>
      <c r="X290" s="163"/>
      <c r="Y290" s="163"/>
      <c r="Z290" s="61">
        <f>Z289+Z288</f>
        <v>0</v>
      </c>
    </row>
    <row r="291" spans="1:26" ht="15.75">
      <c r="A291" s="384"/>
      <c r="B291" s="364" t="s">
        <v>5</v>
      </c>
      <c r="C291" s="364"/>
      <c r="D291" s="364"/>
      <c r="E291" s="364"/>
      <c r="F291" s="269"/>
      <c r="G291" s="269"/>
      <c r="H291" s="269"/>
      <c r="I291" s="269"/>
      <c r="J291" s="269"/>
      <c r="K291" s="269">
        <f>I291/L291*10000</f>
        <v>0</v>
      </c>
      <c r="L291" s="269">
        <v>12715</v>
      </c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90"/>
      <c r="X291" s="163"/>
      <c r="Y291" s="163"/>
      <c r="Z291" s="51">
        <v>0</v>
      </c>
    </row>
    <row r="292" spans="1:26" ht="25.5">
      <c r="A292" s="384" t="s">
        <v>129</v>
      </c>
      <c r="B292" s="231" t="s">
        <v>357</v>
      </c>
      <c r="C292" s="135" t="s">
        <v>166</v>
      </c>
      <c r="D292" s="136" t="s">
        <v>167</v>
      </c>
      <c r="E292" s="218" t="s">
        <v>168</v>
      </c>
      <c r="F292" s="269"/>
      <c r="G292" s="269"/>
      <c r="H292" s="269"/>
      <c r="I292" s="269"/>
      <c r="J292" s="269">
        <v>5200</v>
      </c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90">
        <v>5200</v>
      </c>
      <c r="X292" s="163"/>
      <c r="Y292" s="163"/>
      <c r="Z292" s="51">
        <v>0</v>
      </c>
    </row>
    <row r="293" spans="1:26" ht="15.75">
      <c r="A293" s="384"/>
      <c r="B293" s="364" t="s">
        <v>5</v>
      </c>
      <c r="C293" s="364"/>
      <c r="D293" s="364"/>
      <c r="E293" s="364"/>
      <c r="F293" s="269"/>
      <c r="G293" s="269"/>
      <c r="H293" s="269"/>
      <c r="I293" s="269"/>
      <c r="J293" s="269">
        <f>J292</f>
        <v>5200</v>
      </c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90">
        <v>5200</v>
      </c>
      <c r="X293" s="163"/>
      <c r="Y293" s="163"/>
      <c r="Z293" s="60">
        <f>Z292+Z291</f>
        <v>0</v>
      </c>
    </row>
    <row r="294" spans="1:26" ht="15.75">
      <c r="A294" s="360" t="s">
        <v>10</v>
      </c>
      <c r="B294" s="414" t="s">
        <v>285</v>
      </c>
      <c r="C294" s="49" t="s">
        <v>166</v>
      </c>
      <c r="D294" s="50" t="s">
        <v>167</v>
      </c>
      <c r="E294" s="208" t="s">
        <v>168</v>
      </c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90"/>
      <c r="X294" s="163"/>
      <c r="Y294" s="163"/>
      <c r="Z294" s="51">
        <v>0</v>
      </c>
    </row>
    <row r="295" spans="1:26" ht="15.75">
      <c r="A295" s="360"/>
      <c r="B295" s="415"/>
      <c r="C295" s="49" t="s">
        <v>144</v>
      </c>
      <c r="D295" s="50" t="s">
        <v>226</v>
      </c>
      <c r="E295" s="208" t="s">
        <v>227</v>
      </c>
      <c r="F295" s="269">
        <v>340</v>
      </c>
      <c r="G295" s="269">
        <v>5</v>
      </c>
      <c r="H295" s="269">
        <v>1</v>
      </c>
      <c r="I295" s="269">
        <v>3</v>
      </c>
      <c r="J295" s="269">
        <v>200</v>
      </c>
      <c r="K295" s="269"/>
      <c r="L295" s="269"/>
      <c r="M295" s="269">
        <f>ROUND(F295*I295/G295,0)</f>
        <v>204</v>
      </c>
      <c r="N295" s="269"/>
      <c r="O295" s="269"/>
      <c r="P295" s="269"/>
      <c r="Q295" s="269"/>
      <c r="R295" s="269"/>
      <c r="S295" s="269"/>
      <c r="T295" s="269"/>
      <c r="U295" s="269"/>
      <c r="V295" s="269">
        <v>3</v>
      </c>
      <c r="W295" s="290">
        <v>200</v>
      </c>
      <c r="X295" s="163"/>
      <c r="Y295" s="163"/>
      <c r="Z295" s="60">
        <f>Z294</f>
        <v>0</v>
      </c>
    </row>
    <row r="296" spans="1:26" ht="25.5">
      <c r="A296" s="360"/>
      <c r="B296" s="415"/>
      <c r="C296" s="49" t="s">
        <v>219</v>
      </c>
      <c r="D296" s="50" t="s">
        <v>220</v>
      </c>
      <c r="E296" s="208" t="s">
        <v>221</v>
      </c>
      <c r="F296" s="269">
        <v>340</v>
      </c>
      <c r="G296" s="269">
        <v>5</v>
      </c>
      <c r="H296" s="269">
        <v>1</v>
      </c>
      <c r="I296" s="269">
        <v>1</v>
      </c>
      <c r="J296" s="269">
        <v>150</v>
      </c>
      <c r="K296" s="269"/>
      <c r="L296" s="269"/>
      <c r="M296" s="269">
        <f>ROUND(F296*I296/G296,0)</f>
        <v>68</v>
      </c>
      <c r="N296" s="269"/>
      <c r="O296" s="269"/>
      <c r="P296" s="269"/>
      <c r="Q296" s="269"/>
      <c r="R296" s="269"/>
      <c r="S296" s="269"/>
      <c r="T296" s="269"/>
      <c r="U296" s="269"/>
      <c r="V296" s="269">
        <v>1</v>
      </c>
      <c r="W296" s="290">
        <v>150</v>
      </c>
      <c r="X296" s="163"/>
      <c r="Y296" s="163"/>
      <c r="Z296" s="52">
        <v>0</v>
      </c>
    </row>
    <row r="297" spans="1:26" ht="76.5">
      <c r="A297" s="360"/>
      <c r="B297" s="415"/>
      <c r="C297" s="69" t="s">
        <v>187</v>
      </c>
      <c r="D297" s="50" t="s">
        <v>188</v>
      </c>
      <c r="E297" s="208" t="s">
        <v>215</v>
      </c>
      <c r="F297" s="269">
        <v>340</v>
      </c>
      <c r="G297" s="269">
        <v>5</v>
      </c>
      <c r="H297" s="269">
        <v>1</v>
      </c>
      <c r="I297" s="269">
        <v>5</v>
      </c>
      <c r="J297" s="269">
        <v>400</v>
      </c>
      <c r="K297" s="269"/>
      <c r="L297" s="269"/>
      <c r="M297" s="269">
        <f>ROUND(F297*I297/G297,0)</f>
        <v>340</v>
      </c>
      <c r="N297" s="269"/>
      <c r="O297" s="269"/>
      <c r="P297" s="269"/>
      <c r="Q297" s="269"/>
      <c r="R297" s="269"/>
      <c r="S297" s="269"/>
      <c r="T297" s="269"/>
      <c r="U297" s="269"/>
      <c r="V297" s="269">
        <v>5</v>
      </c>
      <c r="W297" s="290">
        <v>400</v>
      </c>
      <c r="X297" s="163"/>
      <c r="Y297" s="163"/>
      <c r="Z297" s="51">
        <v>7</v>
      </c>
    </row>
    <row r="298" spans="1:26" ht="76.5">
      <c r="A298" s="360"/>
      <c r="B298" s="416"/>
      <c r="C298" s="57" t="s">
        <v>169</v>
      </c>
      <c r="D298" s="58" t="s">
        <v>170</v>
      </c>
      <c r="E298" s="210" t="s">
        <v>171</v>
      </c>
      <c r="F298" s="246"/>
      <c r="G298" s="241"/>
      <c r="H298" s="241">
        <v>2</v>
      </c>
      <c r="I298" s="241">
        <v>26</v>
      </c>
      <c r="J298" s="241">
        <v>600</v>
      </c>
      <c r="K298" s="242"/>
      <c r="L298" s="241"/>
      <c r="M298" s="243"/>
      <c r="N298" s="241"/>
      <c r="O298" s="241"/>
      <c r="P298" s="241"/>
      <c r="Q298" s="241"/>
      <c r="R298" s="241"/>
      <c r="S298" s="242"/>
      <c r="T298" s="241"/>
      <c r="U298" s="241"/>
      <c r="V298" s="241">
        <v>26</v>
      </c>
      <c r="W298" s="291">
        <v>600</v>
      </c>
      <c r="X298" s="163">
        <v>250</v>
      </c>
      <c r="Y298" s="163"/>
      <c r="Z298" s="51">
        <v>5</v>
      </c>
    </row>
    <row r="299" spans="1:28" ht="15.75">
      <c r="A299" s="360"/>
      <c r="B299" s="364" t="s">
        <v>5</v>
      </c>
      <c r="C299" s="364"/>
      <c r="D299" s="364"/>
      <c r="E299" s="364"/>
      <c r="F299" s="269"/>
      <c r="G299" s="269"/>
      <c r="H299" s="269"/>
      <c r="I299" s="269">
        <f>I297+I296+I295</f>
        <v>9</v>
      </c>
      <c r="J299" s="269">
        <f>J297+J296+J295</f>
        <v>750</v>
      </c>
      <c r="K299" s="269"/>
      <c r="L299" s="269"/>
      <c r="M299" s="269"/>
      <c r="N299" s="269"/>
      <c r="O299" s="269"/>
      <c r="P299" s="269"/>
      <c r="Q299" s="269">
        <f>Q297+Q296+Q295</f>
        <v>0</v>
      </c>
      <c r="R299" s="269">
        <f>R297+R296+R295</f>
        <v>0</v>
      </c>
      <c r="S299" s="269"/>
      <c r="T299" s="269"/>
      <c r="U299" s="269"/>
      <c r="V299" s="269">
        <v>9</v>
      </c>
      <c r="W299" s="290">
        <v>750</v>
      </c>
      <c r="X299" s="163"/>
      <c r="Y299" s="298"/>
      <c r="Z299" s="51">
        <v>87</v>
      </c>
      <c r="AA299">
        <v>35</v>
      </c>
      <c r="AB299">
        <v>1350</v>
      </c>
    </row>
    <row r="300" spans="1:26" ht="15.75">
      <c r="A300" s="360" t="s">
        <v>72</v>
      </c>
      <c r="B300" s="410" t="s">
        <v>338</v>
      </c>
      <c r="C300" s="49" t="s">
        <v>144</v>
      </c>
      <c r="D300" s="50" t="s">
        <v>226</v>
      </c>
      <c r="E300" s="208" t="s">
        <v>227</v>
      </c>
      <c r="F300" s="269">
        <v>329</v>
      </c>
      <c r="G300" s="269">
        <v>8.9</v>
      </c>
      <c r="H300" s="269">
        <v>2</v>
      </c>
      <c r="I300" s="269">
        <v>3</v>
      </c>
      <c r="J300" s="269">
        <v>130</v>
      </c>
      <c r="K300" s="269"/>
      <c r="L300" s="269"/>
      <c r="M300" s="269">
        <f>ROUND(F300*I300/G300,0)</f>
        <v>111</v>
      </c>
      <c r="N300" s="269"/>
      <c r="O300" s="269"/>
      <c r="P300" s="269"/>
      <c r="Q300" s="269"/>
      <c r="R300" s="269"/>
      <c r="S300" s="269"/>
      <c r="T300" s="269"/>
      <c r="U300" s="269"/>
      <c r="V300" s="269">
        <v>3</v>
      </c>
      <c r="W300" s="290">
        <v>130</v>
      </c>
      <c r="X300" s="163"/>
      <c r="Y300" s="163"/>
      <c r="Z300" s="59">
        <v>250</v>
      </c>
    </row>
    <row r="301" spans="1:26" ht="25.5">
      <c r="A301" s="360"/>
      <c r="B301" s="411"/>
      <c r="C301" s="49" t="s">
        <v>219</v>
      </c>
      <c r="D301" s="50" t="s">
        <v>220</v>
      </c>
      <c r="E301" s="208" t="s">
        <v>221</v>
      </c>
      <c r="F301" s="269">
        <v>329</v>
      </c>
      <c r="G301" s="269">
        <v>8.9</v>
      </c>
      <c r="H301" s="269">
        <v>2</v>
      </c>
      <c r="I301" s="269">
        <v>3</v>
      </c>
      <c r="J301" s="269">
        <v>100</v>
      </c>
      <c r="K301" s="269"/>
      <c r="L301" s="269"/>
      <c r="M301" s="269">
        <f>ROUND(F301*I301/G301,0)</f>
        <v>111</v>
      </c>
      <c r="N301" s="269"/>
      <c r="O301" s="269"/>
      <c r="P301" s="269"/>
      <c r="Q301" s="269"/>
      <c r="R301" s="269"/>
      <c r="S301" s="269"/>
      <c r="T301" s="269"/>
      <c r="U301" s="269"/>
      <c r="V301" s="269">
        <v>3</v>
      </c>
      <c r="W301" s="290">
        <v>100</v>
      </c>
      <c r="X301" s="163"/>
      <c r="Y301" s="163"/>
      <c r="Z301" s="60">
        <f>Z300+Z299+Z298+Z297+Z296</f>
        <v>349</v>
      </c>
    </row>
    <row r="302" spans="1:26" ht="76.5">
      <c r="A302" s="360"/>
      <c r="B302" s="412"/>
      <c r="C302" s="102" t="s">
        <v>187</v>
      </c>
      <c r="D302" s="50" t="s">
        <v>188</v>
      </c>
      <c r="E302" s="208" t="s">
        <v>215</v>
      </c>
      <c r="F302" s="269">
        <v>329</v>
      </c>
      <c r="G302" s="269">
        <v>8.9</v>
      </c>
      <c r="H302" s="269">
        <v>2</v>
      </c>
      <c r="I302" s="269">
        <v>3</v>
      </c>
      <c r="J302" s="269">
        <v>10</v>
      </c>
      <c r="K302" s="269"/>
      <c r="L302" s="269"/>
      <c r="M302" s="269">
        <f>ROUND(F302*I302/G302,0)</f>
        <v>111</v>
      </c>
      <c r="N302" s="269"/>
      <c r="O302" s="269"/>
      <c r="P302" s="269"/>
      <c r="Q302" s="269"/>
      <c r="R302" s="269"/>
      <c r="S302" s="269"/>
      <c r="T302" s="269"/>
      <c r="U302" s="269"/>
      <c r="V302" s="269">
        <v>3</v>
      </c>
      <c r="W302" s="290">
        <v>10</v>
      </c>
      <c r="X302" s="163"/>
      <c r="Y302" s="163"/>
      <c r="Z302" s="51">
        <v>72</v>
      </c>
    </row>
    <row r="303" spans="1:26" ht="15.75">
      <c r="A303" s="360"/>
      <c r="B303" s="364" t="s">
        <v>5</v>
      </c>
      <c r="C303" s="364"/>
      <c r="D303" s="364"/>
      <c r="E303" s="364"/>
      <c r="F303" s="269"/>
      <c r="G303" s="269"/>
      <c r="H303" s="269"/>
      <c r="I303" s="269">
        <f>I302+I301+I300</f>
        <v>9</v>
      </c>
      <c r="J303" s="269">
        <f>J302+J301+J300</f>
        <v>240</v>
      </c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>
        <v>9</v>
      </c>
      <c r="W303" s="290">
        <v>240</v>
      </c>
      <c r="X303" s="163"/>
      <c r="Y303" s="163"/>
      <c r="Z303" s="51">
        <v>5</v>
      </c>
    </row>
    <row r="304" spans="1:26" ht="15.75">
      <c r="A304" s="360" t="s">
        <v>73</v>
      </c>
      <c r="B304" s="418" t="s">
        <v>111</v>
      </c>
      <c r="C304" s="49" t="s">
        <v>144</v>
      </c>
      <c r="D304" s="50" t="s">
        <v>226</v>
      </c>
      <c r="E304" s="208" t="s">
        <v>227</v>
      </c>
      <c r="F304" s="269">
        <v>329</v>
      </c>
      <c r="G304" s="269">
        <v>8.9</v>
      </c>
      <c r="H304" s="269">
        <v>2</v>
      </c>
      <c r="I304" s="269">
        <v>3</v>
      </c>
      <c r="J304" s="269">
        <v>100</v>
      </c>
      <c r="K304" s="269"/>
      <c r="L304" s="269"/>
      <c r="M304" s="269">
        <f>ROUND(F304*I304/G304,0)</f>
        <v>111</v>
      </c>
      <c r="N304" s="269"/>
      <c r="O304" s="269"/>
      <c r="P304" s="269"/>
      <c r="Q304" s="269"/>
      <c r="R304" s="269"/>
      <c r="S304" s="269"/>
      <c r="T304" s="269"/>
      <c r="U304" s="269"/>
      <c r="V304" s="269">
        <v>3</v>
      </c>
      <c r="W304" s="290">
        <v>100</v>
      </c>
      <c r="X304" s="163"/>
      <c r="Y304" s="163"/>
      <c r="Z304" s="51"/>
    </row>
    <row r="305" spans="1:26" ht="25.5">
      <c r="A305" s="360"/>
      <c r="B305" s="419"/>
      <c r="C305" s="49" t="s">
        <v>219</v>
      </c>
      <c r="D305" s="50" t="s">
        <v>220</v>
      </c>
      <c r="E305" s="208" t="s">
        <v>221</v>
      </c>
      <c r="F305" s="269">
        <v>329</v>
      </c>
      <c r="G305" s="269">
        <v>8.9</v>
      </c>
      <c r="H305" s="269">
        <v>2</v>
      </c>
      <c r="I305" s="269">
        <v>2</v>
      </c>
      <c r="J305" s="269">
        <v>100</v>
      </c>
      <c r="K305" s="269"/>
      <c r="L305" s="269"/>
      <c r="M305" s="269">
        <f>ROUND(F305*I305/G305,0)</f>
        <v>74</v>
      </c>
      <c r="N305" s="269"/>
      <c r="O305" s="269"/>
      <c r="P305" s="269"/>
      <c r="Q305" s="269"/>
      <c r="R305" s="269"/>
      <c r="S305" s="269"/>
      <c r="T305" s="269"/>
      <c r="U305" s="269"/>
      <c r="V305" s="269">
        <v>2</v>
      </c>
      <c r="W305" s="290">
        <v>100</v>
      </c>
      <c r="X305" s="163"/>
      <c r="Y305" s="163"/>
      <c r="Z305" s="61">
        <f>Z303+Z302</f>
        <v>77</v>
      </c>
    </row>
    <row r="306" spans="1:26" ht="76.5">
      <c r="A306" s="360"/>
      <c r="B306" s="420"/>
      <c r="C306" s="102" t="s">
        <v>187</v>
      </c>
      <c r="D306" s="50" t="s">
        <v>188</v>
      </c>
      <c r="E306" s="208" t="s">
        <v>215</v>
      </c>
      <c r="F306" s="269">
        <v>329</v>
      </c>
      <c r="G306" s="269">
        <v>8.9</v>
      </c>
      <c r="H306" s="269">
        <v>2</v>
      </c>
      <c r="I306" s="269">
        <v>2</v>
      </c>
      <c r="J306" s="269">
        <v>10</v>
      </c>
      <c r="K306" s="269"/>
      <c r="L306" s="269"/>
      <c r="M306" s="269">
        <f>ROUND(F306*I306/G306,0)</f>
        <v>74</v>
      </c>
      <c r="N306" s="269"/>
      <c r="O306" s="269"/>
      <c r="P306" s="269"/>
      <c r="Q306" s="269"/>
      <c r="R306" s="269"/>
      <c r="S306" s="269"/>
      <c r="T306" s="269"/>
      <c r="U306" s="269"/>
      <c r="V306" s="269">
        <v>2</v>
      </c>
      <c r="W306" s="290">
        <v>10</v>
      </c>
      <c r="X306" s="163"/>
      <c r="Y306" s="163"/>
      <c r="Z306" s="51">
        <v>7</v>
      </c>
    </row>
    <row r="307" spans="1:26" ht="15.75">
      <c r="A307" s="360"/>
      <c r="B307" s="364" t="s">
        <v>5</v>
      </c>
      <c r="C307" s="364"/>
      <c r="D307" s="364"/>
      <c r="E307" s="364"/>
      <c r="F307" s="269"/>
      <c r="G307" s="269"/>
      <c r="H307" s="269"/>
      <c r="I307" s="269">
        <f>I306+I305+I304</f>
        <v>7</v>
      </c>
      <c r="J307" s="269">
        <f>J306+J305+J304</f>
        <v>210</v>
      </c>
      <c r="K307" s="269"/>
      <c r="L307" s="269"/>
      <c r="M307" s="269"/>
      <c r="N307" s="269"/>
      <c r="O307" s="269"/>
      <c r="P307" s="269"/>
      <c r="Q307" s="269">
        <f>Q306+Q305+Q304</f>
        <v>0</v>
      </c>
      <c r="R307" s="269">
        <f>R306+R305+R304</f>
        <v>0</v>
      </c>
      <c r="S307" s="269"/>
      <c r="T307" s="269"/>
      <c r="U307" s="269"/>
      <c r="V307" s="269">
        <v>7</v>
      </c>
      <c r="W307" s="290">
        <v>210</v>
      </c>
      <c r="X307" s="163"/>
      <c r="Y307" s="163"/>
      <c r="Z307" s="51">
        <v>5</v>
      </c>
    </row>
    <row r="308" spans="1:26" ht="76.5">
      <c r="A308" s="384" t="s">
        <v>74</v>
      </c>
      <c r="B308" s="231" t="s">
        <v>17</v>
      </c>
      <c r="C308" s="57" t="s">
        <v>169</v>
      </c>
      <c r="D308" s="58" t="s">
        <v>170</v>
      </c>
      <c r="E308" s="210" t="s">
        <v>171</v>
      </c>
      <c r="F308" s="253">
        <v>308</v>
      </c>
      <c r="G308" s="252">
        <v>6.6</v>
      </c>
      <c r="H308" s="252">
        <v>2</v>
      </c>
      <c r="I308" s="252">
        <v>6</v>
      </c>
      <c r="J308" s="252">
        <v>250</v>
      </c>
      <c r="K308" s="242"/>
      <c r="L308" s="252"/>
      <c r="M308" s="243">
        <f>ROUND(F308*I308/G308,0)</f>
        <v>280</v>
      </c>
      <c r="N308" s="252"/>
      <c r="O308" s="252"/>
      <c r="P308" s="252"/>
      <c r="Q308" s="252"/>
      <c r="R308" s="252"/>
      <c r="S308" s="242"/>
      <c r="T308" s="252"/>
      <c r="U308" s="241"/>
      <c r="V308" s="252">
        <v>6</v>
      </c>
      <c r="W308" s="292">
        <v>250</v>
      </c>
      <c r="X308" s="163">
        <v>250</v>
      </c>
      <c r="Y308" s="163"/>
      <c r="Z308" s="51"/>
    </row>
    <row r="309" spans="1:26" ht="15.75">
      <c r="A309" s="384"/>
      <c r="B309" s="364" t="s">
        <v>5</v>
      </c>
      <c r="C309" s="364"/>
      <c r="D309" s="364"/>
      <c r="E309" s="364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90"/>
      <c r="X309" s="163"/>
      <c r="Y309" s="163"/>
      <c r="Z309" s="61">
        <f>Z307+Z306</f>
        <v>12</v>
      </c>
    </row>
    <row r="310" spans="1:26" ht="15.75">
      <c r="A310" s="360" t="s">
        <v>75</v>
      </c>
      <c r="B310" s="421" t="s">
        <v>286</v>
      </c>
      <c r="C310" s="49" t="s">
        <v>4</v>
      </c>
      <c r="D310" s="50" t="s">
        <v>164</v>
      </c>
      <c r="E310" s="208" t="s">
        <v>165</v>
      </c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90"/>
      <c r="X310" s="163"/>
      <c r="Y310" s="163"/>
      <c r="Z310" s="59">
        <v>250</v>
      </c>
    </row>
    <row r="311" spans="1:26" ht="25.5" customHeight="1">
      <c r="A311" s="360"/>
      <c r="B311" s="422"/>
      <c r="C311" s="84"/>
      <c r="D311" s="85"/>
      <c r="E311" s="209" t="s">
        <v>37</v>
      </c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90"/>
      <c r="X311" s="163"/>
      <c r="Y311" s="163"/>
      <c r="Z311" s="60">
        <f>Z310</f>
        <v>250</v>
      </c>
    </row>
    <row r="312" spans="1:26" ht="15.75">
      <c r="A312" s="360"/>
      <c r="B312" s="364" t="s">
        <v>5</v>
      </c>
      <c r="C312" s="364"/>
      <c r="D312" s="364"/>
      <c r="E312" s="364"/>
      <c r="F312" s="269"/>
      <c r="G312" s="269"/>
      <c r="H312" s="269"/>
      <c r="I312" s="269">
        <f>I310</f>
        <v>0</v>
      </c>
      <c r="J312" s="269">
        <f>J310</f>
        <v>0</v>
      </c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>
        <v>0</v>
      </c>
      <c r="W312" s="290">
        <v>0</v>
      </c>
      <c r="X312" s="163"/>
      <c r="Y312" s="163"/>
      <c r="Z312" s="51">
        <v>492</v>
      </c>
    </row>
    <row r="313" spans="1:26" ht="15.75">
      <c r="A313" s="360" t="s">
        <v>191</v>
      </c>
      <c r="B313" s="414" t="s">
        <v>287</v>
      </c>
      <c r="C313" s="49" t="s">
        <v>166</v>
      </c>
      <c r="D313" s="50" t="s">
        <v>167</v>
      </c>
      <c r="E313" s="208" t="s">
        <v>168</v>
      </c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90"/>
      <c r="X313" s="163"/>
      <c r="Y313" s="163"/>
      <c r="Z313" s="56">
        <v>492</v>
      </c>
    </row>
    <row r="314" spans="1:26" ht="15.75">
      <c r="A314" s="360"/>
      <c r="B314" s="415"/>
      <c r="C314" s="102"/>
      <c r="D314" s="105"/>
      <c r="E314" s="219" t="s">
        <v>309</v>
      </c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90"/>
      <c r="X314" s="163"/>
      <c r="Y314" s="163"/>
      <c r="Z314" s="60">
        <f>Z312</f>
        <v>492</v>
      </c>
    </row>
    <row r="315" spans="1:26" ht="15.75">
      <c r="A315" s="360"/>
      <c r="B315" s="415"/>
      <c r="C315" s="102"/>
      <c r="D315" s="105"/>
      <c r="E315" s="220" t="s">
        <v>83</v>
      </c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90"/>
      <c r="X315" s="163"/>
      <c r="Y315" s="163"/>
      <c r="Z315" s="51"/>
    </row>
    <row r="316" spans="1:26" ht="24">
      <c r="A316" s="360"/>
      <c r="B316" s="416"/>
      <c r="C316" s="102"/>
      <c r="D316" s="105"/>
      <c r="E316" s="221" t="s">
        <v>88</v>
      </c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90"/>
      <c r="X316" s="163"/>
      <c r="Y316" s="163"/>
      <c r="Z316" s="51">
        <v>14</v>
      </c>
    </row>
    <row r="317" spans="1:26" ht="15.75">
      <c r="A317" s="360"/>
      <c r="B317" s="364" t="s">
        <v>5</v>
      </c>
      <c r="C317" s="364"/>
      <c r="D317" s="364"/>
      <c r="E317" s="364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90"/>
      <c r="X317" s="163"/>
      <c r="Y317" s="163"/>
      <c r="Z317" s="51">
        <v>8</v>
      </c>
    </row>
    <row r="318" spans="1:26" ht="15.75">
      <c r="A318" s="360" t="s">
        <v>76</v>
      </c>
      <c r="B318" s="423" t="s">
        <v>18</v>
      </c>
      <c r="C318" s="49" t="s">
        <v>4</v>
      </c>
      <c r="D318" s="50" t="s">
        <v>164</v>
      </c>
      <c r="E318" s="208" t="s">
        <v>165</v>
      </c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90"/>
      <c r="X318" s="163"/>
      <c r="Y318" s="163"/>
      <c r="Z318" s="51">
        <v>8</v>
      </c>
    </row>
    <row r="319" spans="1:26" ht="15.75">
      <c r="A319" s="360"/>
      <c r="B319" s="424"/>
      <c r="C319" s="84"/>
      <c r="D319" s="85"/>
      <c r="E319" s="209" t="s">
        <v>37</v>
      </c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90"/>
      <c r="X319" s="163"/>
      <c r="Y319" s="163"/>
      <c r="Z319" s="60">
        <f>Z318+Z317+Z316</f>
        <v>30</v>
      </c>
    </row>
    <row r="320" spans="1:26" ht="15.75">
      <c r="A320" s="360"/>
      <c r="B320" s="364" t="s">
        <v>5</v>
      </c>
      <c r="C320" s="364"/>
      <c r="D320" s="364"/>
      <c r="E320" s="364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90"/>
      <c r="X320" s="163"/>
      <c r="Y320" s="163"/>
      <c r="Z320" s="51">
        <v>408</v>
      </c>
    </row>
    <row r="321" spans="1:26" ht="15.75">
      <c r="A321" s="360" t="s">
        <v>77</v>
      </c>
      <c r="B321" s="421" t="s">
        <v>19</v>
      </c>
      <c r="C321" s="49" t="s">
        <v>4</v>
      </c>
      <c r="D321" s="50" t="s">
        <v>164</v>
      </c>
      <c r="E321" s="208" t="s">
        <v>165</v>
      </c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90"/>
      <c r="X321" s="163"/>
      <c r="Y321" s="163"/>
      <c r="Z321" s="56">
        <v>408</v>
      </c>
    </row>
    <row r="322" spans="1:26" ht="15.75">
      <c r="A322" s="360"/>
      <c r="B322" s="422"/>
      <c r="C322" s="84"/>
      <c r="D322" s="85"/>
      <c r="E322" s="209" t="s">
        <v>37</v>
      </c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90"/>
      <c r="X322" s="163"/>
      <c r="Y322" s="163"/>
      <c r="Z322" s="60">
        <f>Z320</f>
        <v>408</v>
      </c>
    </row>
    <row r="323" spans="1:26" ht="15.75">
      <c r="A323" s="360"/>
      <c r="B323" s="364" t="s">
        <v>5</v>
      </c>
      <c r="C323" s="364"/>
      <c r="D323" s="364"/>
      <c r="E323" s="364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90"/>
      <c r="X323" s="163"/>
      <c r="Y323" s="163"/>
      <c r="Z323" s="51">
        <v>216</v>
      </c>
    </row>
    <row r="324" spans="1:26" ht="25.5">
      <c r="A324" s="360" t="s">
        <v>178</v>
      </c>
      <c r="B324" s="232" t="s">
        <v>20</v>
      </c>
      <c r="C324" s="49" t="s">
        <v>166</v>
      </c>
      <c r="D324" s="50" t="s">
        <v>167</v>
      </c>
      <c r="E324" s="208" t="s">
        <v>168</v>
      </c>
      <c r="F324" s="269"/>
      <c r="G324" s="269"/>
      <c r="H324" s="269"/>
      <c r="I324" s="269"/>
      <c r="J324" s="269"/>
      <c r="K324" s="269"/>
      <c r="L324" s="269">
        <v>0</v>
      </c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90"/>
      <c r="X324" s="163"/>
      <c r="Y324" s="163"/>
      <c r="Z324" s="56">
        <v>216</v>
      </c>
    </row>
    <row r="325" spans="1:26" ht="15.75">
      <c r="A325" s="360"/>
      <c r="B325" s="364" t="s">
        <v>5</v>
      </c>
      <c r="C325" s="364"/>
      <c r="D325" s="364"/>
      <c r="E325" s="364"/>
      <c r="F325" s="269"/>
      <c r="G325" s="269"/>
      <c r="H325" s="269"/>
      <c r="I325" s="269"/>
      <c r="J325" s="269"/>
      <c r="K325" s="269">
        <f>I325/L325*10000</f>
        <v>0</v>
      </c>
      <c r="L325" s="269">
        <v>2940</v>
      </c>
      <c r="M325" s="269"/>
      <c r="N325" s="269"/>
      <c r="O325" s="269"/>
      <c r="P325" s="269"/>
      <c r="Q325" s="269"/>
      <c r="R325" s="269"/>
      <c r="S325" s="269">
        <f>Q325/T325*10000</f>
        <v>0</v>
      </c>
      <c r="T325" s="269">
        <v>1035</v>
      </c>
      <c r="U325" s="269"/>
      <c r="V325" s="269"/>
      <c r="W325" s="290"/>
      <c r="X325" s="163"/>
      <c r="Y325" s="163"/>
      <c r="Z325" s="60">
        <f>Z323</f>
        <v>216</v>
      </c>
    </row>
    <row r="326" spans="1:26" ht="25.5">
      <c r="A326" s="384" t="s">
        <v>78</v>
      </c>
      <c r="B326" s="168" t="s">
        <v>308</v>
      </c>
      <c r="C326" s="49" t="s">
        <v>14</v>
      </c>
      <c r="D326" s="50" t="s">
        <v>203</v>
      </c>
      <c r="E326" s="208" t="s">
        <v>204</v>
      </c>
      <c r="F326" s="269"/>
      <c r="G326" s="269"/>
      <c r="H326" s="269"/>
      <c r="I326" s="269"/>
      <c r="J326" s="269"/>
      <c r="K326" s="269">
        <f>I326/L326*10000</f>
        <v>0</v>
      </c>
      <c r="L326" s="269">
        <v>2940</v>
      </c>
      <c r="M326" s="269"/>
      <c r="N326" s="269"/>
      <c r="O326" s="269"/>
      <c r="P326" s="269"/>
      <c r="Q326" s="269"/>
      <c r="R326" s="269"/>
      <c r="S326" s="269">
        <f>Q326/T326*10000</f>
        <v>0</v>
      </c>
      <c r="T326" s="269">
        <v>1035</v>
      </c>
      <c r="U326" s="269"/>
      <c r="V326" s="269"/>
      <c r="W326" s="290"/>
      <c r="X326" s="163"/>
      <c r="Y326" s="163"/>
      <c r="Z326" s="51">
        <v>116</v>
      </c>
    </row>
    <row r="327" spans="1:26" ht="15.75">
      <c r="A327" s="384"/>
      <c r="B327" s="364" t="s">
        <v>5</v>
      </c>
      <c r="C327" s="364"/>
      <c r="D327" s="364"/>
      <c r="E327" s="364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90"/>
      <c r="X327" s="163"/>
      <c r="Y327" s="163"/>
      <c r="Z327" s="60">
        <f>Z326</f>
        <v>116</v>
      </c>
    </row>
    <row r="328" spans="1:26" ht="25.5">
      <c r="A328" s="384" t="s">
        <v>78</v>
      </c>
      <c r="B328" s="231" t="s">
        <v>333</v>
      </c>
      <c r="C328" s="49" t="s">
        <v>219</v>
      </c>
      <c r="D328" s="50" t="s">
        <v>220</v>
      </c>
      <c r="E328" s="208" t="s">
        <v>221</v>
      </c>
      <c r="F328" s="269">
        <v>220</v>
      </c>
      <c r="G328" s="269">
        <v>4</v>
      </c>
      <c r="H328" s="269">
        <v>1</v>
      </c>
      <c r="I328" s="269">
        <v>1</v>
      </c>
      <c r="J328" s="269">
        <v>5</v>
      </c>
      <c r="K328" s="269"/>
      <c r="L328" s="269"/>
      <c r="M328" s="269">
        <f>ROUND(F328*I328/G328,0)</f>
        <v>55</v>
      </c>
      <c r="N328" s="269">
        <v>0</v>
      </c>
      <c r="O328" s="269">
        <v>0</v>
      </c>
      <c r="P328" s="269">
        <v>0</v>
      </c>
      <c r="Q328" s="269">
        <v>0</v>
      </c>
      <c r="R328" s="269">
        <v>0</v>
      </c>
      <c r="S328" s="269"/>
      <c r="T328" s="269"/>
      <c r="U328" s="269"/>
      <c r="V328" s="269">
        <v>1</v>
      </c>
      <c r="W328" s="290">
        <v>5</v>
      </c>
      <c r="X328" s="163"/>
      <c r="Y328" s="163"/>
      <c r="Z328" s="51">
        <v>0</v>
      </c>
    </row>
    <row r="329" spans="1:26" ht="15.75">
      <c r="A329" s="384"/>
      <c r="B329" s="364" t="s">
        <v>5</v>
      </c>
      <c r="C329" s="364"/>
      <c r="D329" s="364"/>
      <c r="E329" s="364"/>
      <c r="F329" s="269"/>
      <c r="G329" s="269"/>
      <c r="H329" s="269"/>
      <c r="I329" s="269">
        <f>I328</f>
        <v>1</v>
      </c>
      <c r="J329" s="269">
        <f>J328</f>
        <v>5</v>
      </c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>
        <v>1</v>
      </c>
      <c r="W329" s="290">
        <v>5</v>
      </c>
      <c r="X329" s="163"/>
      <c r="Y329" s="163"/>
      <c r="Z329" s="60">
        <f>Z328</f>
        <v>0</v>
      </c>
    </row>
    <row r="330" spans="1:26" ht="15.75">
      <c r="A330" s="360" t="s">
        <v>126</v>
      </c>
      <c r="B330" s="421" t="s">
        <v>21</v>
      </c>
      <c r="C330" s="49" t="s">
        <v>4</v>
      </c>
      <c r="D330" s="50" t="s">
        <v>164</v>
      </c>
      <c r="E330" s="208" t="s">
        <v>165</v>
      </c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90"/>
      <c r="X330" s="163"/>
      <c r="Y330" s="163"/>
      <c r="Z330" s="51">
        <v>0</v>
      </c>
    </row>
    <row r="331" spans="1:26" ht="15.75">
      <c r="A331" s="360"/>
      <c r="B331" s="422"/>
      <c r="C331" s="84"/>
      <c r="D331" s="85"/>
      <c r="E331" s="209" t="s">
        <v>37</v>
      </c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90"/>
      <c r="X331" s="163"/>
      <c r="Y331" s="163"/>
      <c r="Z331" s="60">
        <f>Z330</f>
        <v>0</v>
      </c>
    </row>
    <row r="332" spans="1:26" ht="15.75">
      <c r="A332" s="360"/>
      <c r="B332" s="364" t="s">
        <v>5</v>
      </c>
      <c r="C332" s="364"/>
      <c r="D332" s="364"/>
      <c r="E332" s="364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90"/>
      <c r="X332" s="163"/>
      <c r="Y332" s="163"/>
      <c r="Z332" s="51">
        <v>228</v>
      </c>
    </row>
    <row r="333" spans="1:26" ht="38.25">
      <c r="A333" s="360" t="s">
        <v>127</v>
      </c>
      <c r="B333" s="232" t="s">
        <v>288</v>
      </c>
      <c r="C333" s="49" t="s">
        <v>191</v>
      </c>
      <c r="D333" s="50" t="s">
        <v>192</v>
      </c>
      <c r="E333" s="208" t="s">
        <v>193</v>
      </c>
      <c r="F333" s="269"/>
      <c r="G333" s="269"/>
      <c r="H333" s="269"/>
      <c r="I333" s="269"/>
      <c r="J333" s="269">
        <v>0</v>
      </c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90">
        <v>0</v>
      </c>
      <c r="X333" s="163"/>
      <c r="Y333" s="163"/>
      <c r="Z333" s="56">
        <v>228</v>
      </c>
    </row>
    <row r="334" spans="1:26" ht="15.75">
      <c r="A334" s="360"/>
      <c r="B334" s="364" t="s">
        <v>5</v>
      </c>
      <c r="C334" s="364"/>
      <c r="D334" s="364"/>
      <c r="E334" s="364"/>
      <c r="F334" s="269"/>
      <c r="G334" s="269"/>
      <c r="H334" s="269"/>
      <c r="I334" s="269"/>
      <c r="J334" s="269">
        <f>J333</f>
        <v>0</v>
      </c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90">
        <f>W333</f>
        <v>0</v>
      </c>
      <c r="X334" s="163"/>
      <c r="Y334" s="163"/>
      <c r="Z334" s="60">
        <f>Z332</f>
        <v>228</v>
      </c>
    </row>
    <row r="335" spans="1:26" ht="25.5">
      <c r="A335" s="360"/>
      <c r="B335" s="234" t="s">
        <v>22</v>
      </c>
      <c r="C335" s="199" t="s">
        <v>3</v>
      </c>
      <c r="D335" s="112" t="s">
        <v>162</v>
      </c>
      <c r="E335" s="120" t="s">
        <v>163</v>
      </c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90"/>
      <c r="X335" s="163"/>
      <c r="Y335" s="163"/>
      <c r="Z335" s="51">
        <v>19</v>
      </c>
    </row>
    <row r="336" spans="1:26" ht="15.75">
      <c r="A336" s="360"/>
      <c r="B336" s="364" t="s">
        <v>5</v>
      </c>
      <c r="C336" s="364"/>
      <c r="D336" s="364"/>
      <c r="E336" s="364"/>
      <c r="F336" s="269"/>
      <c r="G336" s="269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90"/>
      <c r="X336" s="163"/>
      <c r="Y336" s="163"/>
      <c r="Z336" s="60">
        <f>Z335</f>
        <v>19</v>
      </c>
    </row>
    <row r="337" spans="1:26" ht="25.5">
      <c r="A337" s="384" t="s">
        <v>234</v>
      </c>
      <c r="B337" s="231" t="s">
        <v>334</v>
      </c>
      <c r="C337" s="49" t="s">
        <v>166</v>
      </c>
      <c r="D337" s="50" t="s">
        <v>167</v>
      </c>
      <c r="E337" s="208" t="s">
        <v>168</v>
      </c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90"/>
      <c r="X337" s="163"/>
      <c r="Y337" s="163"/>
      <c r="Z337" s="51">
        <v>0</v>
      </c>
    </row>
    <row r="338" spans="1:26" ht="15.75">
      <c r="A338" s="384"/>
      <c r="B338" s="364" t="s">
        <v>5</v>
      </c>
      <c r="C338" s="364"/>
      <c r="D338" s="364"/>
      <c r="E338" s="364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90"/>
      <c r="X338" s="163"/>
      <c r="Y338" s="163"/>
      <c r="Z338" s="60">
        <f>Z337</f>
        <v>0</v>
      </c>
    </row>
    <row r="339" spans="1:26" ht="25.5">
      <c r="A339" s="360" t="s">
        <v>196</v>
      </c>
      <c r="B339" s="231" t="s">
        <v>25</v>
      </c>
      <c r="C339" s="49" t="s">
        <v>191</v>
      </c>
      <c r="D339" s="50" t="s">
        <v>192</v>
      </c>
      <c r="E339" s="208" t="s">
        <v>193</v>
      </c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90"/>
      <c r="X339" s="163"/>
      <c r="Y339" s="163"/>
      <c r="Z339" s="88">
        <v>2</v>
      </c>
    </row>
    <row r="340" spans="1:26" ht="15.75">
      <c r="A340" s="360"/>
      <c r="B340" s="364" t="s">
        <v>5</v>
      </c>
      <c r="C340" s="364"/>
      <c r="D340" s="364"/>
      <c r="E340" s="364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90"/>
      <c r="X340" s="163"/>
      <c r="Y340" s="163"/>
      <c r="Z340" s="89">
        <f>Z339</f>
        <v>2</v>
      </c>
    </row>
    <row r="341" spans="1:26" ht="15.75">
      <c r="A341" s="360" t="s">
        <v>181</v>
      </c>
      <c r="B341" s="421" t="s">
        <v>324</v>
      </c>
      <c r="C341" s="49" t="s">
        <v>4</v>
      </c>
      <c r="D341" s="50" t="s">
        <v>164</v>
      </c>
      <c r="E341" s="208" t="s">
        <v>165</v>
      </c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90"/>
      <c r="X341" s="163"/>
      <c r="Y341" s="163"/>
      <c r="Z341" s="88">
        <v>312</v>
      </c>
    </row>
    <row r="342" spans="1:26" ht="31.5" customHeight="1">
      <c r="A342" s="360"/>
      <c r="B342" s="422"/>
      <c r="C342" s="84"/>
      <c r="D342" s="85"/>
      <c r="E342" s="209" t="s">
        <v>37</v>
      </c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90"/>
      <c r="X342" s="163"/>
      <c r="Y342" s="163"/>
      <c r="Z342" s="86">
        <v>312</v>
      </c>
    </row>
    <row r="343" spans="1:26" ht="15.75">
      <c r="A343" s="360"/>
      <c r="B343" s="451" t="s">
        <v>5</v>
      </c>
      <c r="C343" s="364"/>
      <c r="D343" s="364"/>
      <c r="E343" s="364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90"/>
      <c r="X343" s="163"/>
      <c r="Y343" s="163"/>
      <c r="Z343" s="89">
        <f>Z341</f>
        <v>312</v>
      </c>
    </row>
    <row r="344" spans="1:26" ht="15.75">
      <c r="A344" s="360" t="s">
        <v>294</v>
      </c>
      <c r="B344" s="425" t="s">
        <v>290</v>
      </c>
      <c r="C344" s="91"/>
      <c r="D344" s="112" t="s">
        <v>220</v>
      </c>
      <c r="E344" s="120" t="s">
        <v>291</v>
      </c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90"/>
      <c r="X344" s="163"/>
      <c r="Y344" s="163"/>
      <c r="Z344" s="92">
        <v>5</v>
      </c>
    </row>
    <row r="345" spans="1:26" ht="25.5">
      <c r="A345" s="360"/>
      <c r="B345" s="426"/>
      <c r="C345" s="91"/>
      <c r="D345" s="112" t="s">
        <v>292</v>
      </c>
      <c r="E345" s="120" t="s">
        <v>293</v>
      </c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90"/>
      <c r="X345" s="163"/>
      <c r="Y345" s="163"/>
      <c r="Z345" s="92">
        <v>123</v>
      </c>
    </row>
    <row r="346" spans="1:26" ht="25.5">
      <c r="A346" s="360"/>
      <c r="B346" s="427"/>
      <c r="C346" s="91"/>
      <c r="D346" s="70" t="s">
        <v>185</v>
      </c>
      <c r="E346" s="208" t="s">
        <v>186</v>
      </c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90"/>
      <c r="X346" s="163"/>
      <c r="Y346" s="163"/>
      <c r="Z346" s="92"/>
    </row>
    <row r="347" spans="1:26" ht="15.75">
      <c r="A347" s="360"/>
      <c r="B347" s="364" t="s">
        <v>5</v>
      </c>
      <c r="C347" s="452"/>
      <c r="D347" s="364"/>
      <c r="E347" s="364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90"/>
      <c r="X347" s="163"/>
      <c r="Y347" s="163"/>
      <c r="Z347" s="93">
        <f>Z345+Z344</f>
        <v>128</v>
      </c>
    </row>
    <row r="348" spans="1:26" ht="15.75">
      <c r="A348" s="384" t="s">
        <v>295</v>
      </c>
      <c r="B348" s="438" t="s">
        <v>336</v>
      </c>
      <c r="C348" s="199" t="s">
        <v>166</v>
      </c>
      <c r="D348" s="112" t="s">
        <v>167</v>
      </c>
      <c r="E348" s="120" t="s">
        <v>168</v>
      </c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90"/>
      <c r="X348" s="163"/>
      <c r="Y348" s="163"/>
      <c r="Z348" s="92">
        <v>0</v>
      </c>
    </row>
    <row r="349" spans="1:26" ht="25.5">
      <c r="A349" s="384"/>
      <c r="B349" s="439"/>
      <c r="C349" s="178" t="s">
        <v>181</v>
      </c>
      <c r="D349" s="204" t="s">
        <v>182</v>
      </c>
      <c r="E349" s="105" t="s">
        <v>183</v>
      </c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90"/>
      <c r="X349" s="163"/>
      <c r="Y349" s="163"/>
      <c r="Z349" s="92">
        <v>0</v>
      </c>
    </row>
    <row r="350" spans="1:26" ht="25.5">
      <c r="A350" s="384"/>
      <c r="B350" s="440"/>
      <c r="C350" s="49" t="s">
        <v>175</v>
      </c>
      <c r="D350" s="50" t="s">
        <v>176</v>
      </c>
      <c r="E350" s="208" t="s">
        <v>177</v>
      </c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90"/>
      <c r="X350" s="163"/>
      <c r="Y350" s="163"/>
      <c r="Z350" s="92">
        <v>0</v>
      </c>
    </row>
    <row r="351" spans="1:26" ht="15.75">
      <c r="A351" s="384"/>
      <c r="B351" s="364" t="s">
        <v>5</v>
      </c>
      <c r="C351" s="364"/>
      <c r="D351" s="364"/>
      <c r="E351" s="364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90"/>
      <c r="X351" s="163"/>
      <c r="Y351" s="163"/>
      <c r="Z351" s="95">
        <f>SUM(Z348:Z350)</f>
        <v>0</v>
      </c>
    </row>
    <row r="352" spans="1:26" ht="38.25">
      <c r="A352" s="384" t="s">
        <v>145</v>
      </c>
      <c r="B352" s="235" t="s">
        <v>335</v>
      </c>
      <c r="C352" s="49" t="s">
        <v>230</v>
      </c>
      <c r="D352" s="50" t="s">
        <v>231</v>
      </c>
      <c r="E352" s="208" t="s">
        <v>232</v>
      </c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90"/>
      <c r="X352" s="163"/>
      <c r="Y352" s="163"/>
      <c r="Z352" s="94"/>
    </row>
    <row r="353" spans="1:26" ht="15.75">
      <c r="A353" s="384"/>
      <c r="B353" s="451" t="s">
        <v>5</v>
      </c>
      <c r="C353" s="364"/>
      <c r="D353" s="364"/>
      <c r="E353" s="364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90"/>
      <c r="X353" s="163"/>
      <c r="Y353" s="163"/>
      <c r="Z353" s="90">
        <f>Z352</f>
        <v>0</v>
      </c>
    </row>
    <row r="354" spans="1:26" ht="76.5">
      <c r="A354" s="360" t="s">
        <v>184</v>
      </c>
      <c r="B354" s="334" t="s">
        <v>41</v>
      </c>
      <c r="C354" s="111" t="s">
        <v>187</v>
      </c>
      <c r="D354" s="112" t="s">
        <v>188</v>
      </c>
      <c r="E354" s="120" t="s">
        <v>215</v>
      </c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90"/>
      <c r="X354" s="163"/>
      <c r="Y354" s="163"/>
      <c r="Z354" s="96">
        <v>9</v>
      </c>
    </row>
    <row r="355" spans="1:26" ht="15.75">
      <c r="A355" s="360"/>
      <c r="B355" s="335"/>
      <c r="C355" s="111" t="s">
        <v>10</v>
      </c>
      <c r="D355" s="112" t="s">
        <v>195</v>
      </c>
      <c r="E355" s="222" t="s">
        <v>11</v>
      </c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90"/>
      <c r="X355" s="163"/>
      <c r="Y355" s="163"/>
      <c r="Z355" s="109">
        <v>0</v>
      </c>
    </row>
    <row r="356" spans="1:26" ht="15.75">
      <c r="A356" s="360"/>
      <c r="B356" s="335"/>
      <c r="C356" s="111"/>
      <c r="D356" s="431" t="s">
        <v>35</v>
      </c>
      <c r="E356" s="432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90"/>
      <c r="X356" s="163"/>
      <c r="Y356" s="163"/>
      <c r="Z356" s="121">
        <v>0</v>
      </c>
    </row>
    <row r="357" spans="1:26" ht="15.75">
      <c r="A357" s="360"/>
      <c r="B357" s="335"/>
      <c r="C357" s="200"/>
      <c r="D357" s="106"/>
      <c r="E357" s="120" t="s">
        <v>291</v>
      </c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90"/>
      <c r="X357" s="163"/>
      <c r="Y357" s="163"/>
      <c r="Z357" s="94"/>
    </row>
    <row r="358" spans="1:26" ht="15.75">
      <c r="A358" s="360"/>
      <c r="B358" s="336"/>
      <c r="C358" s="200"/>
      <c r="D358" s="106"/>
      <c r="E358" s="120" t="s">
        <v>227</v>
      </c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90"/>
      <c r="X358" s="163"/>
      <c r="Y358" s="163"/>
      <c r="Z358" s="94"/>
    </row>
    <row r="359" spans="1:26" ht="15.75">
      <c r="A359" s="360"/>
      <c r="B359" s="457" t="s">
        <v>5</v>
      </c>
      <c r="C359" s="364"/>
      <c r="D359" s="364"/>
      <c r="E359" s="364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90"/>
      <c r="X359" s="163"/>
      <c r="Y359" s="163"/>
      <c r="Z359" s="90">
        <f>Z355+Z354</f>
        <v>9</v>
      </c>
    </row>
    <row r="360" spans="1:26" ht="15.75">
      <c r="A360" s="178"/>
      <c r="B360" s="434" t="s">
        <v>339</v>
      </c>
      <c r="C360" s="194"/>
      <c r="D360" s="112" t="s">
        <v>195</v>
      </c>
      <c r="E360" s="120" t="s">
        <v>291</v>
      </c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90"/>
      <c r="X360" s="163"/>
      <c r="Y360" s="163"/>
      <c r="Z360" s="114"/>
    </row>
    <row r="361" spans="1:26" ht="76.5">
      <c r="A361" s="178" t="s">
        <v>315</v>
      </c>
      <c r="B361" s="435"/>
      <c r="C361" s="193"/>
      <c r="D361" s="112" t="s">
        <v>188</v>
      </c>
      <c r="E361" s="120" t="s">
        <v>215</v>
      </c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90"/>
      <c r="X361" s="163"/>
      <c r="Y361" s="163"/>
      <c r="Z361" s="114"/>
    </row>
    <row r="362" spans="1:26" ht="15.75">
      <c r="A362" s="178"/>
      <c r="B362" s="459" t="s">
        <v>5</v>
      </c>
      <c r="C362" s="460"/>
      <c r="D362" s="460"/>
      <c r="E362" s="461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90"/>
      <c r="X362" s="163"/>
      <c r="Y362" s="163"/>
      <c r="Z362" s="122"/>
    </row>
    <row r="363" spans="1:26" ht="25.5">
      <c r="A363" s="384" t="s">
        <v>312</v>
      </c>
      <c r="B363" s="236" t="s">
        <v>296</v>
      </c>
      <c r="C363" s="199" t="s">
        <v>166</v>
      </c>
      <c r="D363" s="112" t="s">
        <v>167</v>
      </c>
      <c r="E363" s="120" t="s">
        <v>168</v>
      </c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90"/>
      <c r="X363" s="163"/>
      <c r="Y363" s="163"/>
      <c r="Z363" s="107"/>
    </row>
    <row r="364" spans="1:26" ht="15.75">
      <c r="A364" s="384"/>
      <c r="B364" s="452" t="s">
        <v>5</v>
      </c>
      <c r="C364" s="452"/>
      <c r="D364" s="457"/>
      <c r="E364" s="457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90"/>
      <c r="X364" s="163"/>
      <c r="Y364" s="163"/>
      <c r="Z364" s="90"/>
    </row>
    <row r="365" spans="1:26" ht="15.75">
      <c r="A365" s="178" t="s">
        <v>325</v>
      </c>
      <c r="B365" s="418" t="s">
        <v>337</v>
      </c>
      <c r="C365" s="428"/>
      <c r="D365" s="50" t="s">
        <v>162</v>
      </c>
      <c r="E365" s="208" t="s">
        <v>163</v>
      </c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90"/>
      <c r="X365" s="163"/>
      <c r="Y365" s="163"/>
      <c r="Z365" s="118"/>
    </row>
    <row r="366" spans="1:26" ht="15.75">
      <c r="A366" s="178"/>
      <c r="B366" s="419"/>
      <c r="C366" s="429"/>
      <c r="D366" s="50" t="s">
        <v>167</v>
      </c>
      <c r="E366" s="208" t="s">
        <v>168</v>
      </c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90"/>
      <c r="X366" s="163"/>
      <c r="Y366" s="163"/>
      <c r="Z366" s="113"/>
    </row>
    <row r="367" spans="1:26" ht="15.75">
      <c r="A367" s="178"/>
      <c r="B367" s="419"/>
      <c r="C367" s="429"/>
      <c r="D367" s="112" t="s">
        <v>226</v>
      </c>
      <c r="E367" s="120" t="s">
        <v>227</v>
      </c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90"/>
      <c r="X367" s="163"/>
      <c r="Y367" s="163"/>
      <c r="Z367" s="113"/>
    </row>
    <row r="368" spans="1:26" ht="76.5">
      <c r="A368" s="178"/>
      <c r="B368" s="419"/>
      <c r="C368" s="429"/>
      <c r="D368" s="112" t="s">
        <v>188</v>
      </c>
      <c r="E368" s="120" t="s">
        <v>215</v>
      </c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90"/>
      <c r="X368" s="163"/>
      <c r="Y368" s="163"/>
      <c r="Z368" s="115"/>
    </row>
    <row r="369" spans="1:26" ht="51">
      <c r="A369" s="178"/>
      <c r="B369" s="419"/>
      <c r="C369" s="430"/>
      <c r="D369" s="112" t="s">
        <v>311</v>
      </c>
      <c r="E369" s="120" t="s">
        <v>215</v>
      </c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90"/>
      <c r="X369" s="163"/>
      <c r="Y369" s="163"/>
      <c r="Z369" s="114"/>
    </row>
    <row r="370" spans="1:26" ht="15.75">
      <c r="A370" s="178"/>
      <c r="B370" s="451" t="s">
        <v>5</v>
      </c>
      <c r="C370" s="364"/>
      <c r="D370" s="457"/>
      <c r="E370" s="457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90"/>
      <c r="X370" s="163"/>
      <c r="Y370" s="163"/>
      <c r="Z370" s="116"/>
    </row>
    <row r="371" spans="1:26" ht="76.5">
      <c r="A371" s="178" t="s">
        <v>143</v>
      </c>
      <c r="B371" s="169" t="s">
        <v>322</v>
      </c>
      <c r="C371" s="119"/>
      <c r="D371" s="58" t="s">
        <v>170</v>
      </c>
      <c r="E371" s="210" t="s">
        <v>171</v>
      </c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90"/>
      <c r="X371" s="163"/>
      <c r="Y371" s="163"/>
      <c r="Z371" s="118"/>
    </row>
    <row r="372" spans="1:26" ht="15.75">
      <c r="A372" s="178"/>
      <c r="B372" s="451" t="s">
        <v>5</v>
      </c>
      <c r="C372" s="364"/>
      <c r="D372" s="457"/>
      <c r="E372" s="457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90"/>
      <c r="X372" s="163"/>
      <c r="Y372" s="163"/>
      <c r="Z372" s="113"/>
    </row>
    <row r="373" spans="1:26" ht="38.25">
      <c r="A373" s="384" t="s">
        <v>326</v>
      </c>
      <c r="B373" s="170" t="s">
        <v>323</v>
      </c>
      <c r="C373" s="49" t="s">
        <v>166</v>
      </c>
      <c r="D373" s="112" t="s">
        <v>195</v>
      </c>
      <c r="E373" s="222" t="s">
        <v>11</v>
      </c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90"/>
      <c r="X373" s="163"/>
      <c r="Y373" s="163"/>
      <c r="Z373" s="113">
        <v>18</v>
      </c>
    </row>
    <row r="374" spans="1:26" ht="15.75">
      <c r="A374" s="384"/>
      <c r="B374" s="364" t="s">
        <v>5</v>
      </c>
      <c r="C374" s="364"/>
      <c r="D374" s="364"/>
      <c r="E374" s="364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90"/>
      <c r="X374" s="163"/>
      <c r="Y374" s="163"/>
      <c r="Z374" s="93">
        <f>Z373</f>
        <v>18</v>
      </c>
    </row>
    <row r="375" spans="1:26" ht="25.5">
      <c r="A375" s="384" t="s">
        <v>313</v>
      </c>
      <c r="B375" s="231" t="s">
        <v>307</v>
      </c>
      <c r="C375" s="49" t="s">
        <v>166</v>
      </c>
      <c r="D375" s="112" t="s">
        <v>328</v>
      </c>
      <c r="E375" s="120" t="s">
        <v>112</v>
      </c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90"/>
      <c r="X375" s="163"/>
      <c r="Y375" s="163"/>
      <c r="Z375" s="97">
        <v>413</v>
      </c>
    </row>
    <row r="376" spans="1:26" ht="15.75">
      <c r="A376" s="384"/>
      <c r="B376" s="364" t="s">
        <v>5</v>
      </c>
      <c r="C376" s="364"/>
      <c r="D376" s="364"/>
      <c r="E376" s="364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90"/>
      <c r="X376" s="163"/>
      <c r="Y376" s="163"/>
      <c r="Z376" s="93">
        <f>Z375</f>
        <v>413</v>
      </c>
    </row>
    <row r="377" spans="1:25" ht="15.75">
      <c r="A377" s="178"/>
      <c r="B377" s="193" t="s">
        <v>297</v>
      </c>
      <c r="C377" s="193"/>
      <c r="D377" s="193"/>
      <c r="E377" s="193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>
        <f>Q377/T377*10000</f>
        <v>0</v>
      </c>
      <c r="T377" s="269">
        <v>328524</v>
      </c>
      <c r="U377" s="269"/>
      <c r="V377" s="269"/>
      <c r="W377" s="290"/>
      <c r="X377" s="163"/>
      <c r="Y377" s="163"/>
    </row>
    <row r="378" spans="1:25" ht="15.75">
      <c r="A378" s="178"/>
      <c r="B378" s="193" t="s">
        <v>298</v>
      </c>
      <c r="C378" s="193"/>
      <c r="D378" s="193"/>
      <c r="E378" s="193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90"/>
      <c r="X378" s="163"/>
      <c r="Y378" s="163"/>
    </row>
    <row r="379" spans="1:25" ht="15.75">
      <c r="A379" s="178"/>
      <c r="B379" s="193" t="s">
        <v>299</v>
      </c>
      <c r="C379" s="193"/>
      <c r="D379" s="193"/>
      <c r="E379" s="193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90"/>
      <c r="X379" s="163"/>
      <c r="Y379" s="163"/>
    </row>
    <row r="380" spans="1:25" ht="15.75">
      <c r="A380" s="178"/>
      <c r="B380" s="193" t="s">
        <v>300</v>
      </c>
      <c r="C380" s="193"/>
      <c r="D380" s="193"/>
      <c r="E380" s="193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90"/>
      <c r="X380" s="163"/>
      <c r="Y380" s="163"/>
    </row>
    <row r="381" spans="1:25" ht="15.75">
      <c r="A381" s="178"/>
      <c r="B381" s="193" t="s">
        <v>301</v>
      </c>
      <c r="C381" s="193"/>
      <c r="D381" s="193"/>
      <c r="E381" s="193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90"/>
      <c r="X381" s="163"/>
      <c r="Y381" s="163"/>
    </row>
    <row r="382" spans="1:25" ht="25.5">
      <c r="A382" s="178"/>
      <c r="B382" s="193" t="s">
        <v>302</v>
      </c>
      <c r="C382" s="193"/>
      <c r="D382" s="193"/>
      <c r="E382" s="193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90"/>
      <c r="X382" s="163"/>
      <c r="Y382" s="163"/>
    </row>
    <row r="383" spans="1:26" ht="15.75">
      <c r="A383" s="279"/>
      <c r="B383" s="451" t="s">
        <v>5</v>
      </c>
      <c r="C383" s="451"/>
      <c r="D383" s="451"/>
      <c r="E383" s="451"/>
      <c r="F383" s="280">
        <f aca="true" t="shared" si="19" ref="F383:Y383">F14+F22+F24+F29+F33+F39+F41+F43+F46+F52+F56+F61+F65+F77+F81+F89+F93+F95+F98+F100+F104+F106+F109+F111+F120+F124+F126+F139+F147+F149+F163+F170+F173+F175+F179+F186+F192+F200+F203+F208+F212+F217+F222+F228+F234+F236+F244+F249+F258+F264+F270+F273+F278+F280+F285+F288+F291+F293+F299+F303+F307+F309+F312+F317+F320+F323+F325+F327+F329+F332+F334+F336+F338+F340+F343+F347+F351+F353+F359+F362+F364+F370+F372+F374+F376</f>
        <v>0</v>
      </c>
      <c r="G383" s="280">
        <f t="shared" si="19"/>
        <v>0</v>
      </c>
      <c r="H383" s="280">
        <f t="shared" si="19"/>
        <v>0</v>
      </c>
      <c r="I383" s="280">
        <f t="shared" si="19"/>
        <v>1246</v>
      </c>
      <c r="J383" s="280">
        <f t="shared" si="19"/>
        <v>57165.22772277228</v>
      </c>
      <c r="K383" s="280"/>
      <c r="L383" s="280"/>
      <c r="M383" s="280"/>
      <c r="N383" s="280"/>
      <c r="O383" s="280"/>
      <c r="P383" s="280"/>
      <c r="Q383" s="280">
        <f t="shared" si="19"/>
        <v>185</v>
      </c>
      <c r="R383" s="280">
        <f t="shared" si="19"/>
        <v>6588</v>
      </c>
      <c r="S383" s="280"/>
      <c r="T383" s="280"/>
      <c r="U383" s="280"/>
      <c r="V383" s="280">
        <f t="shared" si="19"/>
        <v>1392</v>
      </c>
      <c r="W383" s="297">
        <f t="shared" si="19"/>
        <v>61949.22772277228</v>
      </c>
      <c r="X383" s="297">
        <f t="shared" si="19"/>
        <v>292</v>
      </c>
      <c r="Y383" s="269">
        <f t="shared" si="19"/>
        <v>0</v>
      </c>
      <c r="Z383" s="317"/>
    </row>
    <row r="384" spans="1:27" ht="15.75">
      <c r="A384" s="445" t="s">
        <v>303</v>
      </c>
      <c r="B384" s="445"/>
      <c r="C384" s="445"/>
      <c r="D384" s="445"/>
      <c r="E384" s="445"/>
      <c r="F384" s="269"/>
      <c r="G384" s="269"/>
      <c r="H384" s="269"/>
      <c r="I384" s="269">
        <f>I8+I25+I27+I115+I130+I140+I153+I193+I251+I355+I373</f>
        <v>200</v>
      </c>
      <c r="J384" s="269">
        <f>J8+J25+J27+J115+J130+J140+J153+J193+J251+J355+J373</f>
        <v>14119</v>
      </c>
      <c r="K384" s="269"/>
      <c r="L384" s="269"/>
      <c r="M384" s="269"/>
      <c r="N384" s="269"/>
      <c r="O384" s="269"/>
      <c r="P384" s="269"/>
      <c r="Q384" s="269">
        <f>Q8+Q25+Q27+Q115+Q130+Q140+Q153+Q193+Q251+Q355+Q373</f>
        <v>0</v>
      </c>
      <c r="R384" s="269">
        <f>R8+R25+R27+R115+R130+R140+R153+R193+R251+R355+R373</f>
        <v>0</v>
      </c>
      <c r="S384" s="269"/>
      <c r="T384" s="269"/>
      <c r="U384" s="269"/>
      <c r="V384" s="269">
        <f>V8+V25+V27+V115+V130+V140+V153+V193+V251+V355+V373</f>
        <v>200</v>
      </c>
      <c r="W384" s="290">
        <f>W8+W25+W27+W115+W130+W140+W153+W193+W251+W355+W373</f>
        <v>14119</v>
      </c>
      <c r="X384" s="269">
        <f>X8+X25+X27+X115+X130+X140+X153+X193+X251+X355+X37</f>
        <v>13974</v>
      </c>
      <c r="Y384" s="269">
        <f>Y8+Y25+Y27+Y115+Y130+Y140+Y153+Y193+Y251+Y355+Y373</f>
        <v>0</v>
      </c>
      <c r="Z384" s="317"/>
      <c r="AA384" s="226"/>
    </row>
    <row r="385" spans="1:26" ht="15.75">
      <c r="A385" s="446" t="s">
        <v>304</v>
      </c>
      <c r="B385" s="446"/>
      <c r="C385" s="446"/>
      <c r="D385" s="446"/>
      <c r="E385" s="446"/>
      <c r="F385" s="269"/>
      <c r="G385" s="269"/>
      <c r="H385" s="269"/>
      <c r="I385" s="269">
        <f>I11+I69+I114+I152+I311+I319+I322+I331+I342</f>
        <v>60</v>
      </c>
      <c r="J385" s="269">
        <f>J11+J69+J114+J152+J311+J319+J322+J331+J342</f>
        <v>732</v>
      </c>
      <c r="K385" s="269"/>
      <c r="L385" s="269"/>
      <c r="M385" s="269"/>
      <c r="N385" s="269"/>
      <c r="O385" s="269"/>
      <c r="P385" s="269"/>
      <c r="Q385" s="269">
        <f>Q11+Q69+Q114+Q152+Q311+Q319+Q322+Q331+Q342</f>
        <v>0</v>
      </c>
      <c r="R385" s="269">
        <f>R11+R69+R114+R152+R311+R319+R322+R331+R342</f>
        <v>0</v>
      </c>
      <c r="S385" s="269"/>
      <c r="T385" s="269"/>
      <c r="U385" s="269"/>
      <c r="V385" s="269">
        <f>V11+V69+V114+V152+V311+V319+V322+V331+V342</f>
        <v>60</v>
      </c>
      <c r="W385" s="290">
        <f>W11+W69+W114+W152+W311+W319+W322+W331+W342</f>
        <v>732</v>
      </c>
      <c r="X385" s="269">
        <f>X11+X69+X114+X152+X311+X319+X322+X331+X342</f>
        <v>0</v>
      </c>
      <c r="Y385" s="269">
        <f>Y11+Y69+Y114+Y152+Y311+Y319+Y322+Y331+Y342</f>
        <v>0</v>
      </c>
      <c r="Z385" s="317"/>
    </row>
    <row r="386" spans="1:26" ht="15.75">
      <c r="A386" s="447" t="s">
        <v>305</v>
      </c>
      <c r="B386" s="447"/>
      <c r="C386" s="447"/>
      <c r="D386" s="447"/>
      <c r="E386" s="447"/>
      <c r="F386" s="269"/>
      <c r="G386" s="269"/>
      <c r="H386" s="269"/>
      <c r="I386" s="269">
        <f>I13+I298+I308</f>
        <v>34</v>
      </c>
      <c r="J386" s="269">
        <f>J13+J298+J308</f>
        <v>1150</v>
      </c>
      <c r="K386" s="269"/>
      <c r="L386" s="269"/>
      <c r="M386" s="269"/>
      <c r="N386" s="269"/>
      <c r="O386" s="269"/>
      <c r="P386" s="269"/>
      <c r="Q386" s="269">
        <f>Q13+Q298+Q308</f>
        <v>0</v>
      </c>
      <c r="R386" s="269">
        <f>R13+R298+R308</f>
        <v>0</v>
      </c>
      <c r="S386" s="269"/>
      <c r="T386" s="269"/>
      <c r="U386" s="269"/>
      <c r="V386" s="269">
        <f>V13+V298+V308</f>
        <v>34</v>
      </c>
      <c r="W386" s="290">
        <f>W13+W298+W308</f>
        <v>1150</v>
      </c>
      <c r="X386" s="296">
        <f>X13+X298+X308</f>
        <v>792</v>
      </c>
      <c r="Y386" s="269">
        <f>Y13+Y298+Y308</f>
        <v>0</v>
      </c>
      <c r="Z386" s="317"/>
    </row>
    <row r="387" spans="17:18" ht="15">
      <c r="Q387" s="226"/>
      <c r="R387" s="226"/>
    </row>
    <row r="389" ht="15">
      <c r="R389">
        <f>R251+R140+R115+R27+R26</f>
        <v>0</v>
      </c>
    </row>
  </sheetData>
  <sheetProtection/>
  <autoFilter ref="A6:Y386"/>
  <mergeCells count="276">
    <mergeCell ref="A385:E385"/>
    <mergeCell ref="A386:E386"/>
    <mergeCell ref="M4:M5"/>
    <mergeCell ref="U4:U5"/>
    <mergeCell ref="L4:L5"/>
    <mergeCell ref="T4:T5"/>
    <mergeCell ref="K4:K5"/>
    <mergeCell ref="C365:C369"/>
    <mergeCell ref="E2:E5"/>
    <mergeCell ref="D2:D5"/>
    <mergeCell ref="F2:W2"/>
    <mergeCell ref="F3:J3"/>
    <mergeCell ref="N3:R3"/>
    <mergeCell ref="V3:W3"/>
    <mergeCell ref="H4:H5"/>
    <mergeCell ref="I4:I5"/>
    <mergeCell ref="G4:G5"/>
    <mergeCell ref="J4:J5"/>
    <mergeCell ref="S4:S5"/>
    <mergeCell ref="P4:P5"/>
    <mergeCell ref="C2:C5"/>
    <mergeCell ref="B2:B5"/>
    <mergeCell ref="A373:A374"/>
    <mergeCell ref="B374:E374"/>
    <mergeCell ref="A352:A353"/>
    <mergeCell ref="B353:E353"/>
    <mergeCell ref="A354:A359"/>
    <mergeCell ref="B354:B358"/>
    <mergeCell ref="B77:E77"/>
    <mergeCell ref="B340:E340"/>
    <mergeCell ref="X3:X5"/>
    <mergeCell ref="Y3:Y5"/>
    <mergeCell ref="A384:E384"/>
    <mergeCell ref="N4:N5"/>
    <mergeCell ref="V4:V5"/>
    <mergeCell ref="W4:W5"/>
    <mergeCell ref="O4:O5"/>
    <mergeCell ref="B370:E370"/>
    <mergeCell ref="B372:E372"/>
    <mergeCell ref="F4:F5"/>
    <mergeCell ref="Q4:Q5"/>
    <mergeCell ref="R4:R5"/>
    <mergeCell ref="A375:A376"/>
    <mergeCell ref="B376:E376"/>
    <mergeCell ref="B360:B361"/>
    <mergeCell ref="B362:E362"/>
    <mergeCell ref="A363:A364"/>
    <mergeCell ref="B364:E364"/>
    <mergeCell ref="B365:B369"/>
    <mergeCell ref="A339:A340"/>
    <mergeCell ref="A341:A343"/>
    <mergeCell ref="B341:B342"/>
    <mergeCell ref="B343:E343"/>
    <mergeCell ref="D356:E356"/>
    <mergeCell ref="B359:E359"/>
    <mergeCell ref="A344:A347"/>
    <mergeCell ref="B344:B346"/>
    <mergeCell ref="B347:E347"/>
    <mergeCell ref="A348:A351"/>
    <mergeCell ref="B348:B350"/>
    <mergeCell ref="B351:E351"/>
    <mergeCell ref="A330:A332"/>
    <mergeCell ref="B330:B331"/>
    <mergeCell ref="B332:E332"/>
    <mergeCell ref="A333:A334"/>
    <mergeCell ref="B334:E334"/>
    <mergeCell ref="A335:A336"/>
    <mergeCell ref="B336:E336"/>
    <mergeCell ref="A337:A338"/>
    <mergeCell ref="B338:E338"/>
    <mergeCell ref="A321:A323"/>
    <mergeCell ref="B321:B322"/>
    <mergeCell ref="B323:E323"/>
    <mergeCell ref="A324:A325"/>
    <mergeCell ref="B325:E325"/>
    <mergeCell ref="A326:A327"/>
    <mergeCell ref="B327:E327"/>
    <mergeCell ref="A328:A329"/>
    <mergeCell ref="B329:E329"/>
    <mergeCell ref="A308:A309"/>
    <mergeCell ref="B309:E309"/>
    <mergeCell ref="A310:A312"/>
    <mergeCell ref="B310:B311"/>
    <mergeCell ref="B312:E312"/>
    <mergeCell ref="A313:A317"/>
    <mergeCell ref="B313:B316"/>
    <mergeCell ref="B317:E317"/>
    <mergeCell ref="A318:A320"/>
    <mergeCell ref="B318:B319"/>
    <mergeCell ref="B320:E320"/>
    <mergeCell ref="A292:A293"/>
    <mergeCell ref="B293:E293"/>
    <mergeCell ref="A294:A299"/>
    <mergeCell ref="B294:B298"/>
    <mergeCell ref="B299:E299"/>
    <mergeCell ref="A300:A303"/>
    <mergeCell ref="B300:B302"/>
    <mergeCell ref="B303:E303"/>
    <mergeCell ref="A304:A307"/>
    <mergeCell ref="B304:B306"/>
    <mergeCell ref="B307:E307"/>
    <mergeCell ref="A279:A280"/>
    <mergeCell ref="B280:E280"/>
    <mergeCell ref="A281:A285"/>
    <mergeCell ref="B281:B284"/>
    <mergeCell ref="B285:E285"/>
    <mergeCell ref="A286:A288"/>
    <mergeCell ref="B286:B287"/>
    <mergeCell ref="B288:E288"/>
    <mergeCell ref="A289:A291"/>
    <mergeCell ref="B289:B290"/>
    <mergeCell ref="B291:E291"/>
    <mergeCell ref="A265:A270"/>
    <mergeCell ref="B265:B269"/>
    <mergeCell ref="B270:E270"/>
    <mergeCell ref="A271:A273"/>
    <mergeCell ref="B271:B272"/>
    <mergeCell ref="B273:E273"/>
    <mergeCell ref="A274:A278"/>
    <mergeCell ref="B274:B277"/>
    <mergeCell ref="B278:E278"/>
    <mergeCell ref="A250:A258"/>
    <mergeCell ref="B250:B257"/>
    <mergeCell ref="D252:E252"/>
    <mergeCell ref="C256:C257"/>
    <mergeCell ref="D256:D257"/>
    <mergeCell ref="B258:E258"/>
    <mergeCell ref="A259:A264"/>
    <mergeCell ref="B259:B263"/>
    <mergeCell ref="B264:E264"/>
    <mergeCell ref="A229:A234"/>
    <mergeCell ref="B229:B233"/>
    <mergeCell ref="B234:E234"/>
    <mergeCell ref="A235:A236"/>
    <mergeCell ref="B236:E236"/>
    <mergeCell ref="A237:A244"/>
    <mergeCell ref="B237:B243"/>
    <mergeCell ref="B244:E244"/>
    <mergeCell ref="A245:A249"/>
    <mergeCell ref="B245:B248"/>
    <mergeCell ref="B249:E249"/>
    <mergeCell ref="A213:A217"/>
    <mergeCell ref="B213:B216"/>
    <mergeCell ref="B217:E217"/>
    <mergeCell ref="A218:A222"/>
    <mergeCell ref="B218:B221"/>
    <mergeCell ref="B222:E222"/>
    <mergeCell ref="A223:A228"/>
    <mergeCell ref="B223:B227"/>
    <mergeCell ref="B228:E228"/>
    <mergeCell ref="A201:A203"/>
    <mergeCell ref="B201:B202"/>
    <mergeCell ref="B203:E203"/>
    <mergeCell ref="A204:A208"/>
    <mergeCell ref="B204:B207"/>
    <mergeCell ref="B208:E208"/>
    <mergeCell ref="A209:A212"/>
    <mergeCell ref="B209:B211"/>
    <mergeCell ref="B212:E212"/>
    <mergeCell ref="A180:A186"/>
    <mergeCell ref="B180:B185"/>
    <mergeCell ref="B186:E186"/>
    <mergeCell ref="A187:A192"/>
    <mergeCell ref="B187:B191"/>
    <mergeCell ref="B192:E192"/>
    <mergeCell ref="A193:A200"/>
    <mergeCell ref="B193:B199"/>
    <mergeCell ref="B200:E200"/>
    <mergeCell ref="A164:A170"/>
    <mergeCell ref="B164:B169"/>
    <mergeCell ref="B170:E170"/>
    <mergeCell ref="A171:A173"/>
    <mergeCell ref="B171:B172"/>
    <mergeCell ref="B173:E173"/>
    <mergeCell ref="A174:A175"/>
    <mergeCell ref="B175:E175"/>
    <mergeCell ref="A176:A179"/>
    <mergeCell ref="B176:B178"/>
    <mergeCell ref="B179:E179"/>
    <mergeCell ref="A140:A147"/>
    <mergeCell ref="B140:B146"/>
    <mergeCell ref="C143:C144"/>
    <mergeCell ref="D143:D144"/>
    <mergeCell ref="B147:E147"/>
    <mergeCell ref="A148:A149"/>
    <mergeCell ref="B149:E149"/>
    <mergeCell ref="A150:A163"/>
    <mergeCell ref="B150:B162"/>
    <mergeCell ref="B163:E163"/>
    <mergeCell ref="A112:A120"/>
    <mergeCell ref="B112:B119"/>
    <mergeCell ref="B120:E120"/>
    <mergeCell ref="A121:A124"/>
    <mergeCell ref="B121:B123"/>
    <mergeCell ref="B124:E124"/>
    <mergeCell ref="A125:A126"/>
    <mergeCell ref="B126:E126"/>
    <mergeCell ref="A127:A139"/>
    <mergeCell ref="B127:B138"/>
    <mergeCell ref="C136:C137"/>
    <mergeCell ref="D136:D137"/>
    <mergeCell ref="B139:E139"/>
    <mergeCell ref="A101:A104"/>
    <mergeCell ref="B101:B103"/>
    <mergeCell ref="B104:E104"/>
    <mergeCell ref="A105:A106"/>
    <mergeCell ref="B106:E106"/>
    <mergeCell ref="A107:A109"/>
    <mergeCell ref="B107:B108"/>
    <mergeCell ref="B109:E109"/>
    <mergeCell ref="A110:A111"/>
    <mergeCell ref="B111:E111"/>
    <mergeCell ref="A90:A93"/>
    <mergeCell ref="B90:B92"/>
    <mergeCell ref="B93:E93"/>
    <mergeCell ref="A94:A95"/>
    <mergeCell ref="B95:E95"/>
    <mergeCell ref="A96:A98"/>
    <mergeCell ref="B96:B97"/>
    <mergeCell ref="B98:E98"/>
    <mergeCell ref="A99:A100"/>
    <mergeCell ref="B100:E100"/>
    <mergeCell ref="A66:A77"/>
    <mergeCell ref="B66:B76"/>
    <mergeCell ref="C73:C74"/>
    <mergeCell ref="D73:D74"/>
    <mergeCell ref="A78:A81"/>
    <mergeCell ref="B78:B80"/>
    <mergeCell ref="B81:E81"/>
    <mergeCell ref="A82:A89"/>
    <mergeCell ref="B82:B88"/>
    <mergeCell ref="B89:E89"/>
    <mergeCell ref="A57:A61"/>
    <mergeCell ref="B57:B60"/>
    <mergeCell ref="C58:C59"/>
    <mergeCell ref="D58:D59"/>
    <mergeCell ref="B61:E61"/>
    <mergeCell ref="A62:A65"/>
    <mergeCell ref="B62:B64"/>
    <mergeCell ref="C63:C64"/>
    <mergeCell ref="D63:D64"/>
    <mergeCell ref="B65:E65"/>
    <mergeCell ref="B44:B45"/>
    <mergeCell ref="B46:E46"/>
    <mergeCell ref="A47:A52"/>
    <mergeCell ref="B47:B51"/>
    <mergeCell ref="C49:C50"/>
    <mergeCell ref="D49:D50"/>
    <mergeCell ref="B52:E52"/>
    <mergeCell ref="A53:A56"/>
    <mergeCell ref="B53:B55"/>
    <mergeCell ref="B56:E56"/>
    <mergeCell ref="A7:A14"/>
    <mergeCell ref="B7:B13"/>
    <mergeCell ref="B14:E14"/>
    <mergeCell ref="A30:A33"/>
    <mergeCell ref="B30:B32"/>
    <mergeCell ref="A2:A5"/>
    <mergeCell ref="B383:E383"/>
    <mergeCell ref="A15:A22"/>
    <mergeCell ref="B15:B21"/>
    <mergeCell ref="B22:E22"/>
    <mergeCell ref="A23:A24"/>
    <mergeCell ref="B24:E24"/>
    <mergeCell ref="A25:A29"/>
    <mergeCell ref="B25:B28"/>
    <mergeCell ref="B29:E29"/>
    <mergeCell ref="A42:A43"/>
    <mergeCell ref="B43:E43"/>
    <mergeCell ref="A44:A46"/>
    <mergeCell ref="B33:E33"/>
    <mergeCell ref="A34:A39"/>
    <mergeCell ref="B34:B38"/>
    <mergeCell ref="B39:E39"/>
    <mergeCell ref="A40:A41"/>
    <mergeCell ref="B41:E4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O43"/>
  <sheetViews>
    <sheetView zoomScale="85" zoomScaleNormal="85" zoomScalePageLayoutView="0" workbookViewId="0" topLeftCell="A1">
      <pane ySplit="3" topLeftCell="A31" activePane="bottomLeft" state="frozen"/>
      <selection pane="topLeft" activeCell="R26" sqref="R26"/>
      <selection pane="bottomLeft" activeCell="R26" sqref="R26"/>
    </sheetView>
  </sheetViews>
  <sheetFormatPr defaultColWidth="9.140625" defaultRowHeight="15"/>
  <cols>
    <col min="1" max="1" width="5.140625" style="98" bestFit="1" customWidth="1"/>
    <col min="2" max="2" width="15.421875" style="98" customWidth="1"/>
    <col min="3" max="3" width="5.28125" style="36" customWidth="1"/>
    <col min="4" max="4" width="24.8515625" style="100" customWidth="1"/>
    <col min="5" max="5" width="23.140625" style="100" customWidth="1"/>
    <col min="6" max="8" width="10.57421875" style="100" customWidth="1"/>
    <col min="9" max="9" width="9.140625" style="100" customWidth="1"/>
    <col min="10" max="10" width="12.8515625" style="100" customWidth="1"/>
    <col min="11" max="11" width="13.7109375" style="100" customWidth="1"/>
    <col min="12" max="12" width="11.7109375" style="100" customWidth="1"/>
    <col min="13" max="13" width="10.8515625" style="100" customWidth="1"/>
    <col min="14" max="14" width="10.57421875" style="100" customWidth="1"/>
    <col min="15" max="15" width="11.140625" style="100" customWidth="1"/>
    <col min="16" max="16384" width="8.8515625" style="100" customWidth="1"/>
  </cols>
  <sheetData>
    <row r="1" ht="35.25" customHeight="1"/>
    <row r="2" spans="1:15" ht="35.25" customHeight="1">
      <c r="A2" s="367" t="s">
        <v>152</v>
      </c>
      <c r="B2" s="367" t="s">
        <v>153</v>
      </c>
      <c r="C2" s="357" t="s">
        <v>154</v>
      </c>
      <c r="D2" s="357" t="s">
        <v>155</v>
      </c>
      <c r="E2" s="357" t="s">
        <v>0</v>
      </c>
      <c r="F2" s="367" t="s">
        <v>329</v>
      </c>
      <c r="G2" s="367" t="s">
        <v>340</v>
      </c>
      <c r="H2" s="367" t="s">
        <v>156</v>
      </c>
      <c r="I2" s="367" t="s">
        <v>157</v>
      </c>
      <c r="J2" s="471" t="s">
        <v>306</v>
      </c>
      <c r="K2" s="472" t="s">
        <v>151</v>
      </c>
      <c r="L2" s="474" t="s">
        <v>327</v>
      </c>
      <c r="M2" s="469" t="s">
        <v>318</v>
      </c>
      <c r="N2" s="470"/>
      <c r="O2" s="470"/>
    </row>
    <row r="3" spans="1:15" ht="67.5" customHeight="1">
      <c r="A3" s="367"/>
      <c r="B3" s="367"/>
      <c r="C3" s="357"/>
      <c r="D3" s="357"/>
      <c r="E3" s="357"/>
      <c r="F3" s="367"/>
      <c r="G3" s="367"/>
      <c r="H3" s="367"/>
      <c r="I3" s="367"/>
      <c r="J3" s="471"/>
      <c r="K3" s="473"/>
      <c r="L3" s="474"/>
      <c r="M3" s="181" t="s">
        <v>134</v>
      </c>
      <c r="N3" s="181" t="s">
        <v>135</v>
      </c>
      <c r="O3" s="181" t="s">
        <v>136</v>
      </c>
    </row>
    <row r="4" spans="1:15" s="41" customFormat="1" ht="19.5" customHeight="1">
      <c r="A4" s="131" t="s">
        <v>26</v>
      </c>
      <c r="B4" s="131" t="s">
        <v>27</v>
      </c>
      <c r="C4" s="38" t="s">
        <v>28</v>
      </c>
      <c r="D4" s="38" t="s">
        <v>29</v>
      </c>
      <c r="E4" s="38" t="s">
        <v>30</v>
      </c>
      <c r="F4" s="38" t="s">
        <v>31</v>
      </c>
      <c r="G4" s="38" t="s">
        <v>32</v>
      </c>
      <c r="H4" s="38" t="s">
        <v>33</v>
      </c>
      <c r="I4" s="38" t="s">
        <v>34</v>
      </c>
      <c r="J4" s="39">
        <v>10</v>
      </c>
      <c r="K4" s="40">
        <v>11</v>
      </c>
      <c r="L4" s="40">
        <v>13</v>
      </c>
      <c r="M4" s="40"/>
      <c r="N4" s="40"/>
      <c r="O4" s="40"/>
    </row>
    <row r="5" spans="1:15" ht="63.75">
      <c r="A5" s="384"/>
      <c r="B5" s="179" t="s">
        <v>202</v>
      </c>
      <c r="C5" s="49" t="s">
        <v>141</v>
      </c>
      <c r="D5" s="50" t="s">
        <v>207</v>
      </c>
      <c r="E5" s="140" t="s">
        <v>15</v>
      </c>
      <c r="F5" s="145">
        <v>1559</v>
      </c>
      <c r="G5" s="145">
        <v>1559</v>
      </c>
      <c r="H5" s="145">
        <v>1281</v>
      </c>
      <c r="I5" s="146">
        <f aca="true" t="shared" si="0" ref="I5:I11">H5*100/G5</f>
        <v>82.16805644644002</v>
      </c>
      <c r="J5" s="147">
        <v>1559</v>
      </c>
      <c r="K5" s="148"/>
      <c r="L5" s="78">
        <v>57</v>
      </c>
      <c r="M5" s="164">
        <v>0</v>
      </c>
      <c r="N5" s="164">
        <v>0</v>
      </c>
      <c r="O5" s="165">
        <v>0</v>
      </c>
    </row>
    <row r="6" spans="1:15" ht="15.75">
      <c r="A6" s="384"/>
      <c r="B6" s="378" t="s">
        <v>5</v>
      </c>
      <c r="C6" s="378"/>
      <c r="D6" s="378"/>
      <c r="E6" s="465"/>
      <c r="F6" s="60">
        <f>F5</f>
        <v>1559</v>
      </c>
      <c r="G6" s="60">
        <f>G5</f>
        <v>1559</v>
      </c>
      <c r="H6" s="60">
        <f>H5</f>
        <v>1281</v>
      </c>
      <c r="I6" s="43">
        <f t="shared" si="0"/>
        <v>82.16805644644002</v>
      </c>
      <c r="J6" s="62">
        <f aca="true" t="shared" si="1" ref="J6:O6">J5</f>
        <v>1559</v>
      </c>
      <c r="K6" s="62">
        <f t="shared" si="1"/>
        <v>0</v>
      </c>
      <c r="L6" s="63">
        <f t="shared" si="1"/>
        <v>57</v>
      </c>
      <c r="M6" s="164">
        <f t="shared" si="1"/>
        <v>0</v>
      </c>
      <c r="N6" s="164">
        <f t="shared" si="1"/>
        <v>0</v>
      </c>
      <c r="O6" s="165">
        <f t="shared" si="1"/>
        <v>0</v>
      </c>
    </row>
    <row r="7" spans="1:15" ht="63.75">
      <c r="A7" s="384"/>
      <c r="B7" s="384" t="s">
        <v>213</v>
      </c>
      <c r="C7" s="475" t="s">
        <v>141</v>
      </c>
      <c r="D7" s="475" t="s">
        <v>207</v>
      </c>
      <c r="E7" s="141" t="s">
        <v>15</v>
      </c>
      <c r="F7" s="145">
        <v>116</v>
      </c>
      <c r="G7" s="145">
        <v>116</v>
      </c>
      <c r="H7" s="145">
        <v>91</v>
      </c>
      <c r="I7" s="146">
        <f t="shared" si="0"/>
        <v>78.44827586206897</v>
      </c>
      <c r="J7" s="147">
        <v>116</v>
      </c>
      <c r="K7" s="148"/>
      <c r="L7" s="44">
        <v>6</v>
      </c>
      <c r="M7" s="164">
        <v>1.5</v>
      </c>
      <c r="N7" s="164">
        <v>1.5</v>
      </c>
      <c r="O7" s="165">
        <v>0</v>
      </c>
    </row>
    <row r="8" spans="1:15" ht="25.5">
      <c r="A8" s="384"/>
      <c r="B8" s="384"/>
      <c r="C8" s="475"/>
      <c r="D8" s="475"/>
      <c r="E8" s="142" t="s">
        <v>23</v>
      </c>
      <c r="F8" s="149">
        <v>198</v>
      </c>
      <c r="G8" s="149">
        <v>198</v>
      </c>
      <c r="H8" s="149">
        <v>144</v>
      </c>
      <c r="I8" s="150">
        <f t="shared" si="0"/>
        <v>72.72727272727273</v>
      </c>
      <c r="J8" s="151">
        <v>198</v>
      </c>
      <c r="K8" s="152"/>
      <c r="L8" s="44">
        <v>9</v>
      </c>
      <c r="M8" s="164">
        <v>2.25</v>
      </c>
      <c r="N8" s="164">
        <v>2.25</v>
      </c>
      <c r="O8" s="165">
        <v>1</v>
      </c>
    </row>
    <row r="9" spans="1:15" ht="15.75">
      <c r="A9" s="384"/>
      <c r="B9" s="379" t="s">
        <v>5</v>
      </c>
      <c r="C9" s="379"/>
      <c r="D9" s="379"/>
      <c r="E9" s="465"/>
      <c r="F9" s="60">
        <f>F8+F7</f>
        <v>314</v>
      </c>
      <c r="G9" s="60">
        <f>G8+G7</f>
        <v>314</v>
      </c>
      <c r="H9" s="60">
        <f>H8+H7</f>
        <v>235</v>
      </c>
      <c r="I9" s="43">
        <f t="shared" si="0"/>
        <v>74.8407643312102</v>
      </c>
      <c r="J9" s="62">
        <f aca="true" t="shared" si="2" ref="J9:O9">J8+J7</f>
        <v>314</v>
      </c>
      <c r="K9" s="62">
        <f t="shared" si="2"/>
        <v>0</v>
      </c>
      <c r="L9" s="63">
        <f t="shared" si="2"/>
        <v>15</v>
      </c>
      <c r="M9" s="164">
        <f t="shared" si="2"/>
        <v>3.75</v>
      </c>
      <c r="N9" s="164">
        <f t="shared" si="2"/>
        <v>3.75</v>
      </c>
      <c r="O9" s="165">
        <f t="shared" si="2"/>
        <v>1</v>
      </c>
    </row>
    <row r="10" spans="1:15" ht="63.75">
      <c r="A10" s="384"/>
      <c r="B10" s="179" t="s">
        <v>214</v>
      </c>
      <c r="C10" s="49" t="s">
        <v>141</v>
      </c>
      <c r="D10" s="50" t="s">
        <v>207</v>
      </c>
      <c r="E10" s="140" t="s">
        <v>15</v>
      </c>
      <c r="F10" s="145">
        <v>253</v>
      </c>
      <c r="G10" s="145">
        <v>253</v>
      </c>
      <c r="H10" s="145">
        <v>174</v>
      </c>
      <c r="I10" s="146">
        <f t="shared" si="0"/>
        <v>68.77470355731225</v>
      </c>
      <c r="J10" s="147">
        <v>260</v>
      </c>
      <c r="K10" s="148"/>
      <c r="L10" s="44">
        <v>10</v>
      </c>
      <c r="M10" s="164">
        <v>3.25</v>
      </c>
      <c r="N10" s="164">
        <v>0.75</v>
      </c>
      <c r="O10" s="165">
        <v>0</v>
      </c>
    </row>
    <row r="11" spans="1:15" ht="15.75">
      <c r="A11" s="384"/>
      <c r="B11" s="354" t="s">
        <v>5</v>
      </c>
      <c r="C11" s="354"/>
      <c r="D11" s="354"/>
      <c r="E11" s="465"/>
      <c r="F11" s="60">
        <f>F10</f>
        <v>253</v>
      </c>
      <c r="G11" s="60">
        <f>G10</f>
        <v>253</v>
      </c>
      <c r="H11" s="60">
        <f>H10</f>
        <v>174</v>
      </c>
      <c r="I11" s="43">
        <f t="shared" si="0"/>
        <v>68.77470355731225</v>
      </c>
      <c r="J11" s="62">
        <f aca="true" t="shared" si="3" ref="J11:O11">J10</f>
        <v>260</v>
      </c>
      <c r="K11" s="62">
        <f t="shared" si="3"/>
        <v>0</v>
      </c>
      <c r="L11" s="63">
        <f t="shared" si="3"/>
        <v>10</v>
      </c>
      <c r="M11" s="164">
        <f t="shared" si="3"/>
        <v>3.25</v>
      </c>
      <c r="N11" s="164">
        <f t="shared" si="3"/>
        <v>0.75</v>
      </c>
      <c r="O11" s="165">
        <f t="shared" si="3"/>
        <v>0</v>
      </c>
    </row>
    <row r="12" spans="1:15" ht="76.5">
      <c r="A12" s="384"/>
      <c r="B12" s="468" t="s">
        <v>225</v>
      </c>
      <c r="C12" s="384" t="s">
        <v>141</v>
      </c>
      <c r="D12" s="384" t="s">
        <v>84</v>
      </c>
      <c r="E12" s="138" t="s">
        <v>16</v>
      </c>
      <c r="F12" s="153">
        <v>300</v>
      </c>
      <c r="G12" s="153">
        <v>371</v>
      </c>
      <c r="H12" s="153">
        <v>302</v>
      </c>
      <c r="I12" s="154"/>
      <c r="J12" s="155">
        <v>500</v>
      </c>
      <c r="K12" s="156"/>
      <c r="L12" s="44">
        <v>10</v>
      </c>
      <c r="M12" s="164">
        <v>1</v>
      </c>
      <c r="N12" s="164">
        <v>1</v>
      </c>
      <c r="O12" s="165">
        <v>1</v>
      </c>
    </row>
    <row r="13" spans="1:15" ht="63.75">
      <c r="A13" s="384"/>
      <c r="B13" s="466"/>
      <c r="C13" s="384"/>
      <c r="D13" s="384"/>
      <c r="E13" s="141" t="s">
        <v>15</v>
      </c>
      <c r="F13" s="145">
        <v>200</v>
      </c>
      <c r="G13" s="145">
        <v>129</v>
      </c>
      <c r="H13" s="145">
        <v>51</v>
      </c>
      <c r="I13" s="146">
        <f>H13*100/G13</f>
        <v>39.53488372093023</v>
      </c>
      <c r="J13" s="147">
        <v>200</v>
      </c>
      <c r="K13" s="148"/>
      <c r="L13" s="44">
        <v>4</v>
      </c>
      <c r="M13" s="164">
        <v>0.5</v>
      </c>
      <c r="N13" s="164">
        <v>0.25</v>
      </c>
      <c r="O13" s="165">
        <v>0</v>
      </c>
    </row>
    <row r="14" spans="1:15" ht="26.25">
      <c r="A14" s="384"/>
      <c r="B14" s="467"/>
      <c r="C14" s="384"/>
      <c r="D14" s="384"/>
      <c r="E14" s="142" t="s">
        <v>23</v>
      </c>
      <c r="F14" s="149">
        <v>500</v>
      </c>
      <c r="G14" s="149">
        <v>500</v>
      </c>
      <c r="H14" s="149">
        <v>301</v>
      </c>
      <c r="I14" s="150"/>
      <c r="J14" s="151">
        <v>300</v>
      </c>
      <c r="K14" s="152"/>
      <c r="L14" s="44">
        <v>6</v>
      </c>
      <c r="M14" s="164">
        <v>1.25</v>
      </c>
      <c r="N14" s="164">
        <v>0.25</v>
      </c>
      <c r="O14" s="165">
        <v>0</v>
      </c>
    </row>
    <row r="15" spans="1:15" ht="15">
      <c r="A15" s="384"/>
      <c r="B15" s="379" t="s">
        <v>5</v>
      </c>
      <c r="C15" s="379"/>
      <c r="D15" s="379"/>
      <c r="E15" s="465"/>
      <c r="F15" s="60">
        <f>F14+F13+F12</f>
        <v>1000</v>
      </c>
      <c r="G15" s="60">
        <f>G14+G13+G12</f>
        <v>1000</v>
      </c>
      <c r="H15" s="60">
        <f>H14+H13+H12</f>
        <v>654</v>
      </c>
      <c r="I15" s="43">
        <f>H15*100/G15</f>
        <v>65.4</v>
      </c>
      <c r="J15" s="62">
        <f aca="true" t="shared" si="4" ref="J15:O15">J14+J13+J12</f>
        <v>1000</v>
      </c>
      <c r="K15" s="62">
        <f t="shared" si="4"/>
        <v>0</v>
      </c>
      <c r="L15" s="63">
        <f t="shared" si="4"/>
        <v>20</v>
      </c>
      <c r="M15" s="164">
        <f t="shared" si="4"/>
        <v>2.75</v>
      </c>
      <c r="N15" s="164">
        <f t="shared" si="4"/>
        <v>1.5</v>
      </c>
      <c r="O15" s="165">
        <f t="shared" si="4"/>
        <v>1</v>
      </c>
    </row>
    <row r="16" spans="1:15" ht="26.25">
      <c r="A16" s="384"/>
      <c r="B16" s="179" t="s">
        <v>253</v>
      </c>
      <c r="C16" s="49" t="s">
        <v>141</v>
      </c>
      <c r="D16" s="50" t="s">
        <v>207</v>
      </c>
      <c r="E16" s="143" t="s">
        <v>23</v>
      </c>
      <c r="F16" s="149">
        <v>123</v>
      </c>
      <c r="G16" s="149">
        <v>123</v>
      </c>
      <c r="H16" s="149">
        <v>121</v>
      </c>
      <c r="I16" s="150">
        <f>H16*100/G16</f>
        <v>98.3739837398374</v>
      </c>
      <c r="J16" s="151">
        <v>123</v>
      </c>
      <c r="K16" s="152"/>
      <c r="L16" s="44">
        <v>6</v>
      </c>
      <c r="M16" s="164">
        <v>0.5</v>
      </c>
      <c r="N16" s="164">
        <v>0.5</v>
      </c>
      <c r="O16" s="165">
        <v>0</v>
      </c>
    </row>
    <row r="17" spans="1:15" ht="15">
      <c r="A17" s="384"/>
      <c r="B17" s="354" t="s">
        <v>5</v>
      </c>
      <c r="C17" s="354"/>
      <c r="D17" s="354"/>
      <c r="E17" s="465"/>
      <c r="F17" s="77">
        <f>F16</f>
        <v>123</v>
      </c>
      <c r="G17" s="77">
        <f>G16</f>
        <v>123</v>
      </c>
      <c r="H17" s="77">
        <f>H16</f>
        <v>121</v>
      </c>
      <c r="I17" s="43">
        <f>H17*100/G17</f>
        <v>98.3739837398374</v>
      </c>
      <c r="J17" s="62">
        <f aca="true" t="shared" si="5" ref="J17:O17">J16</f>
        <v>123</v>
      </c>
      <c r="K17" s="62">
        <f t="shared" si="5"/>
        <v>0</v>
      </c>
      <c r="L17" s="63">
        <f t="shared" si="5"/>
        <v>6</v>
      </c>
      <c r="M17" s="164">
        <f t="shared" si="5"/>
        <v>0.5</v>
      </c>
      <c r="N17" s="164">
        <f t="shared" si="5"/>
        <v>0.5</v>
      </c>
      <c r="O17" s="165">
        <f t="shared" si="5"/>
        <v>0</v>
      </c>
    </row>
    <row r="18" spans="1:15" s="98" customFormat="1" ht="41.25">
      <c r="A18" s="466"/>
      <c r="B18" s="180" t="s">
        <v>331</v>
      </c>
      <c r="C18" s="178" t="s">
        <v>141</v>
      </c>
      <c r="D18" s="104" t="s">
        <v>84</v>
      </c>
      <c r="E18" s="144" t="s">
        <v>23</v>
      </c>
      <c r="F18" s="157">
        <v>115</v>
      </c>
      <c r="G18" s="157">
        <v>115</v>
      </c>
      <c r="H18" s="157">
        <v>52</v>
      </c>
      <c r="I18" s="177">
        <f aca="true" t="shared" si="6" ref="I18:I29">H18*100/G18</f>
        <v>45.21739130434783</v>
      </c>
      <c r="J18" s="158">
        <v>75</v>
      </c>
      <c r="K18" s="159"/>
      <c r="L18" s="78">
        <v>20</v>
      </c>
      <c r="M18" s="164">
        <v>1.75</v>
      </c>
      <c r="N18" s="164">
        <v>1.75</v>
      </c>
      <c r="O18" s="165">
        <v>2</v>
      </c>
    </row>
    <row r="19" spans="1:15" s="98" customFormat="1" ht="15">
      <c r="A19" s="467"/>
      <c r="B19" s="354" t="s">
        <v>5</v>
      </c>
      <c r="C19" s="379"/>
      <c r="D19" s="354"/>
      <c r="E19" s="465"/>
      <c r="F19" s="61">
        <f>F18</f>
        <v>115</v>
      </c>
      <c r="G19" s="61">
        <f>G18</f>
        <v>115</v>
      </c>
      <c r="H19" s="61">
        <f>H18</f>
        <v>52</v>
      </c>
      <c r="I19" s="43">
        <f t="shared" si="6"/>
        <v>45.21739130434783</v>
      </c>
      <c r="J19" s="62">
        <f aca="true" t="shared" si="7" ref="J19:O19">J18</f>
        <v>75</v>
      </c>
      <c r="K19" s="62">
        <f t="shared" si="7"/>
        <v>0</v>
      </c>
      <c r="L19" s="64">
        <f t="shared" si="7"/>
        <v>20</v>
      </c>
      <c r="M19" s="164">
        <f t="shared" si="7"/>
        <v>1.75</v>
      </c>
      <c r="N19" s="164">
        <f t="shared" si="7"/>
        <v>1.75</v>
      </c>
      <c r="O19" s="165">
        <f t="shared" si="7"/>
        <v>2</v>
      </c>
    </row>
    <row r="20" spans="1:15" ht="16.5" customHeight="1">
      <c r="A20" s="384" t="s">
        <v>71</v>
      </c>
      <c r="B20" s="476" t="s">
        <v>362</v>
      </c>
      <c r="C20" s="384" t="s">
        <v>141</v>
      </c>
      <c r="D20" s="478" t="s">
        <v>207</v>
      </c>
      <c r="E20" s="142" t="s">
        <v>23</v>
      </c>
      <c r="F20" s="157">
        <v>0</v>
      </c>
      <c r="G20" s="149">
        <v>0</v>
      </c>
      <c r="H20" s="149"/>
      <c r="I20" s="150"/>
      <c r="J20" s="157">
        <v>75</v>
      </c>
      <c r="K20" s="152"/>
      <c r="L20" s="44">
        <v>0</v>
      </c>
      <c r="M20" s="164"/>
      <c r="N20" s="164"/>
      <c r="O20" s="165"/>
    </row>
    <row r="21" spans="1:15" ht="27" customHeight="1">
      <c r="A21" s="384"/>
      <c r="B21" s="477"/>
      <c r="C21" s="384"/>
      <c r="D21" s="479"/>
      <c r="E21" s="141" t="s">
        <v>15</v>
      </c>
      <c r="F21" s="145">
        <v>0</v>
      </c>
      <c r="G21" s="145">
        <v>0</v>
      </c>
      <c r="H21" s="145"/>
      <c r="I21" s="145" t="e">
        <f>H21*100/G21</f>
        <v>#DIV/0!</v>
      </c>
      <c r="J21" s="145">
        <v>75</v>
      </c>
      <c r="K21" s="148"/>
      <c r="L21" s="44">
        <v>0</v>
      </c>
      <c r="M21" s="164"/>
      <c r="N21" s="164"/>
      <c r="O21" s="165"/>
    </row>
    <row r="22" spans="1:15" ht="14.25" customHeight="1">
      <c r="A22" s="384"/>
      <c r="B22" s="354" t="s">
        <v>5</v>
      </c>
      <c r="C22" s="354"/>
      <c r="D22" s="354"/>
      <c r="E22" s="465"/>
      <c r="F22" s="60">
        <f>F21+F20</f>
        <v>0</v>
      </c>
      <c r="G22" s="60">
        <f>G21+G20</f>
        <v>0</v>
      </c>
      <c r="H22" s="60">
        <f>H21+H20</f>
        <v>0</v>
      </c>
      <c r="I22" s="43"/>
      <c r="J22" s="62">
        <f>J21+J20</f>
        <v>150</v>
      </c>
      <c r="K22" s="137">
        <f>K21+K20</f>
        <v>0</v>
      </c>
      <c r="L22" s="63">
        <v>0</v>
      </c>
      <c r="M22" s="164">
        <f>M21+M20</f>
        <v>0</v>
      </c>
      <c r="N22" s="164">
        <f>N21+N20</f>
        <v>0</v>
      </c>
      <c r="O22" s="165">
        <f>O21+O20</f>
        <v>0</v>
      </c>
    </row>
    <row r="23" spans="1:15" ht="24.75" customHeight="1">
      <c r="A23" s="384" t="s">
        <v>79</v>
      </c>
      <c r="B23" s="482" t="s">
        <v>22</v>
      </c>
      <c r="C23" s="371" t="s">
        <v>141</v>
      </c>
      <c r="D23" s="373" t="s">
        <v>207</v>
      </c>
      <c r="E23" s="139" t="s">
        <v>16</v>
      </c>
      <c r="F23" s="153">
        <v>75</v>
      </c>
      <c r="G23" s="153">
        <v>75</v>
      </c>
      <c r="H23" s="153">
        <v>55</v>
      </c>
      <c r="I23" s="154">
        <f t="shared" si="6"/>
        <v>73.33333333333333</v>
      </c>
      <c r="J23" s="155">
        <v>200</v>
      </c>
      <c r="K23" s="160"/>
      <c r="L23" s="44">
        <v>40</v>
      </c>
      <c r="M23" s="164">
        <v>0.5</v>
      </c>
      <c r="N23" s="164">
        <v>0.5</v>
      </c>
      <c r="O23" s="165">
        <v>2</v>
      </c>
    </row>
    <row r="24" spans="1:15" ht="15.75" customHeight="1">
      <c r="A24" s="384"/>
      <c r="B24" s="483"/>
      <c r="C24" s="480"/>
      <c r="D24" s="481"/>
      <c r="E24" s="140" t="s">
        <v>15</v>
      </c>
      <c r="F24" s="145">
        <v>75</v>
      </c>
      <c r="G24" s="145">
        <v>75</v>
      </c>
      <c r="H24" s="145">
        <v>35</v>
      </c>
      <c r="I24" s="146">
        <f t="shared" si="6"/>
        <v>46.666666666666664</v>
      </c>
      <c r="J24" s="147">
        <v>200</v>
      </c>
      <c r="K24" s="161"/>
      <c r="L24" s="44">
        <v>40</v>
      </c>
      <c r="M24" s="164">
        <v>0.75</v>
      </c>
      <c r="N24" s="164">
        <v>0.75</v>
      </c>
      <c r="O24" s="165">
        <v>3</v>
      </c>
    </row>
    <row r="25" spans="1:15" ht="15.75" customHeight="1">
      <c r="A25" s="384"/>
      <c r="B25" s="484"/>
      <c r="C25" s="480"/>
      <c r="D25" s="481"/>
      <c r="E25" s="144" t="s">
        <v>23</v>
      </c>
      <c r="F25" s="149">
        <v>100</v>
      </c>
      <c r="G25" s="149">
        <v>100</v>
      </c>
      <c r="H25" s="149">
        <v>74</v>
      </c>
      <c r="I25" s="150">
        <f t="shared" si="6"/>
        <v>74</v>
      </c>
      <c r="J25" s="151">
        <v>580</v>
      </c>
      <c r="K25" s="162"/>
      <c r="L25" s="44">
        <v>40</v>
      </c>
      <c r="M25" s="164">
        <v>0.5</v>
      </c>
      <c r="N25" s="164">
        <v>0.5</v>
      </c>
      <c r="O25" s="165">
        <v>3</v>
      </c>
    </row>
    <row r="26" spans="1:15" ht="15">
      <c r="A26" s="384"/>
      <c r="B26" s="354" t="s">
        <v>5</v>
      </c>
      <c r="C26" s="354"/>
      <c r="D26" s="354"/>
      <c r="E26" s="465"/>
      <c r="F26" s="61">
        <f>F25+F24+F23</f>
        <v>250</v>
      </c>
      <c r="G26" s="61">
        <f>G25+G24+G23</f>
        <v>250</v>
      </c>
      <c r="H26" s="61">
        <f>H25+H24+H23</f>
        <v>164</v>
      </c>
      <c r="I26" s="43">
        <f t="shared" si="6"/>
        <v>65.6</v>
      </c>
      <c r="J26" s="62">
        <f aca="true" t="shared" si="8" ref="J26:O26">J25+J24+J23</f>
        <v>980</v>
      </c>
      <c r="K26" s="62">
        <f t="shared" si="8"/>
        <v>0</v>
      </c>
      <c r="L26" s="63">
        <f t="shared" si="8"/>
        <v>120</v>
      </c>
      <c r="M26" s="164">
        <f t="shared" si="8"/>
        <v>1.75</v>
      </c>
      <c r="N26" s="164">
        <f t="shared" si="8"/>
        <v>1.75</v>
      </c>
      <c r="O26" s="165">
        <f t="shared" si="8"/>
        <v>8</v>
      </c>
    </row>
    <row r="27" spans="1:15" ht="26.25" customHeight="1">
      <c r="A27" s="384" t="s">
        <v>289</v>
      </c>
      <c r="B27" s="498" t="s">
        <v>332</v>
      </c>
      <c r="C27" s="371" t="s">
        <v>141</v>
      </c>
      <c r="D27" s="373" t="s">
        <v>207</v>
      </c>
      <c r="E27" s="139" t="s">
        <v>16</v>
      </c>
      <c r="F27" s="153">
        <v>83</v>
      </c>
      <c r="G27" s="153">
        <v>83</v>
      </c>
      <c r="H27" s="153">
        <v>59</v>
      </c>
      <c r="I27" s="154">
        <f t="shared" si="6"/>
        <v>71.08433734939759</v>
      </c>
      <c r="J27" s="155">
        <v>300</v>
      </c>
      <c r="K27" s="160"/>
      <c r="L27" s="44">
        <v>30</v>
      </c>
      <c r="M27" s="164">
        <v>0</v>
      </c>
      <c r="N27" s="164">
        <v>0</v>
      </c>
      <c r="O27" s="165">
        <v>0</v>
      </c>
    </row>
    <row r="28" spans="1:15" ht="26.25" customHeight="1">
      <c r="A28" s="384"/>
      <c r="B28" s="499"/>
      <c r="C28" s="480"/>
      <c r="D28" s="481"/>
      <c r="E28" s="140" t="s">
        <v>15</v>
      </c>
      <c r="F28" s="145">
        <v>83</v>
      </c>
      <c r="G28" s="145">
        <v>83</v>
      </c>
      <c r="H28" s="145">
        <v>61</v>
      </c>
      <c r="I28" s="146">
        <f t="shared" si="6"/>
        <v>73.49397590361446</v>
      </c>
      <c r="J28" s="147">
        <v>300</v>
      </c>
      <c r="K28" s="161"/>
      <c r="L28" s="44">
        <v>30</v>
      </c>
      <c r="M28" s="164">
        <v>0</v>
      </c>
      <c r="N28" s="164">
        <v>0</v>
      </c>
      <c r="O28" s="165">
        <v>0</v>
      </c>
    </row>
    <row r="29" spans="1:15" ht="24.75" customHeight="1">
      <c r="A29" s="384"/>
      <c r="B29" s="500"/>
      <c r="C29" s="372"/>
      <c r="D29" s="374"/>
      <c r="E29" s="143" t="s">
        <v>23</v>
      </c>
      <c r="F29" s="149">
        <v>84</v>
      </c>
      <c r="G29" s="149">
        <v>84</v>
      </c>
      <c r="H29" s="149">
        <v>46</v>
      </c>
      <c r="I29" s="150">
        <f t="shared" si="6"/>
        <v>54.76190476190476</v>
      </c>
      <c r="J29" s="151">
        <v>300</v>
      </c>
      <c r="K29" s="162"/>
      <c r="L29" s="44">
        <v>20</v>
      </c>
      <c r="M29" s="164">
        <v>0.25</v>
      </c>
      <c r="N29" s="164">
        <v>0</v>
      </c>
      <c r="O29" s="165">
        <v>0</v>
      </c>
    </row>
    <row r="30" spans="1:15" ht="15">
      <c r="A30" s="384"/>
      <c r="B30" s="354" t="s">
        <v>5</v>
      </c>
      <c r="C30" s="354"/>
      <c r="D30" s="354"/>
      <c r="E30" s="465"/>
      <c r="F30" s="60">
        <f>F29+F28+F27</f>
        <v>250</v>
      </c>
      <c r="G30" s="60">
        <f>G29+G28+G27</f>
        <v>250</v>
      </c>
      <c r="H30" s="60">
        <f>H29+H28+H27</f>
        <v>166</v>
      </c>
      <c r="I30" s="43">
        <f>H30*100/G30</f>
        <v>66.4</v>
      </c>
      <c r="J30" s="62">
        <f aca="true" t="shared" si="9" ref="J30:O30">J29+J28+J27</f>
        <v>900</v>
      </c>
      <c r="K30" s="62">
        <f t="shared" si="9"/>
        <v>0</v>
      </c>
      <c r="L30" s="63">
        <f t="shared" si="9"/>
        <v>80</v>
      </c>
      <c r="M30" s="164">
        <f t="shared" si="9"/>
        <v>0.25</v>
      </c>
      <c r="N30" s="164">
        <f t="shared" si="9"/>
        <v>0</v>
      </c>
      <c r="O30" s="165">
        <f t="shared" si="9"/>
        <v>0</v>
      </c>
    </row>
    <row r="31" spans="1:15" ht="85.5" customHeight="1">
      <c r="A31" s="178"/>
      <c r="B31" s="502" t="s">
        <v>337</v>
      </c>
      <c r="C31" s="371" t="s">
        <v>141</v>
      </c>
      <c r="D31" s="373" t="s">
        <v>207</v>
      </c>
      <c r="E31" s="139" t="s">
        <v>16</v>
      </c>
      <c r="F31" s="153"/>
      <c r="G31" s="153"/>
      <c r="H31" s="153"/>
      <c r="I31" s="153"/>
      <c r="J31" s="153">
        <v>24</v>
      </c>
      <c r="K31" s="153"/>
      <c r="L31" s="166">
        <v>1</v>
      </c>
      <c r="M31" s="164">
        <v>0</v>
      </c>
      <c r="N31" s="164">
        <v>0</v>
      </c>
      <c r="O31" s="165">
        <v>0</v>
      </c>
    </row>
    <row r="32" spans="1:15" ht="85.5" customHeight="1">
      <c r="A32" s="178"/>
      <c r="B32" s="503"/>
      <c r="C32" s="480"/>
      <c r="D32" s="481"/>
      <c r="E32" s="140" t="s">
        <v>15</v>
      </c>
      <c r="F32" s="145"/>
      <c r="G32" s="145"/>
      <c r="H32" s="145"/>
      <c r="I32" s="145"/>
      <c r="J32" s="145">
        <v>24</v>
      </c>
      <c r="K32" s="145"/>
      <c r="L32" s="166">
        <v>1</v>
      </c>
      <c r="M32" s="164">
        <v>0</v>
      </c>
      <c r="N32" s="164">
        <v>0</v>
      </c>
      <c r="O32" s="165">
        <v>0</v>
      </c>
    </row>
    <row r="33" spans="1:15" ht="85.5" customHeight="1">
      <c r="A33" s="178"/>
      <c r="B33" s="504"/>
      <c r="C33" s="372"/>
      <c r="D33" s="374"/>
      <c r="E33" s="143" t="s">
        <v>23</v>
      </c>
      <c r="F33" s="157"/>
      <c r="G33" s="157"/>
      <c r="H33" s="157"/>
      <c r="I33" s="157"/>
      <c r="J33" s="157">
        <v>24</v>
      </c>
      <c r="K33" s="157"/>
      <c r="L33" s="166">
        <v>1</v>
      </c>
      <c r="M33" s="164">
        <v>0</v>
      </c>
      <c r="N33" s="164">
        <v>0</v>
      </c>
      <c r="O33" s="165">
        <v>0</v>
      </c>
    </row>
    <row r="34" spans="1:15" ht="14.25" customHeight="1">
      <c r="A34" s="178"/>
      <c r="B34" s="378" t="s">
        <v>5</v>
      </c>
      <c r="C34" s="354"/>
      <c r="D34" s="433"/>
      <c r="E34" s="501"/>
      <c r="F34" s="116">
        <f>F33+F32+F31</f>
        <v>0</v>
      </c>
      <c r="G34" s="116">
        <f>G33+G32+G31</f>
        <v>0</v>
      </c>
      <c r="H34" s="116">
        <f>H33+H32+H31</f>
        <v>0</v>
      </c>
      <c r="I34" s="43"/>
      <c r="J34" s="117">
        <f aca="true" t="shared" si="10" ref="J34:O34">J33+J32+J31</f>
        <v>72</v>
      </c>
      <c r="K34" s="117">
        <f t="shared" si="10"/>
        <v>0</v>
      </c>
      <c r="L34" s="117">
        <f t="shared" si="10"/>
        <v>3</v>
      </c>
      <c r="M34" s="164">
        <f t="shared" si="10"/>
        <v>0</v>
      </c>
      <c r="N34" s="164">
        <f t="shared" si="10"/>
        <v>0</v>
      </c>
      <c r="O34" s="165">
        <f t="shared" si="10"/>
        <v>0</v>
      </c>
    </row>
    <row r="35" spans="1:15" ht="30" customHeight="1">
      <c r="A35" s="492" t="s">
        <v>319</v>
      </c>
      <c r="B35" s="493"/>
      <c r="C35" s="493"/>
      <c r="D35" s="493"/>
      <c r="E35" s="494"/>
      <c r="F35" s="123">
        <f>F27+F23+F21+F12</f>
        <v>458</v>
      </c>
      <c r="G35" s="123">
        <f>G31+G27+G23+G12</f>
        <v>529</v>
      </c>
      <c r="H35" s="123">
        <f>H31+H27+H23+H12</f>
        <v>416</v>
      </c>
      <c r="I35" s="173">
        <f>H35*100/G35</f>
        <v>78.63894139886578</v>
      </c>
      <c r="J35" s="124">
        <f aca="true" t="shared" si="11" ref="J35:O35">J31+J27+J23+J12</f>
        <v>1024</v>
      </c>
      <c r="K35" s="182">
        <f t="shared" si="11"/>
        <v>0</v>
      </c>
      <c r="L35" s="183">
        <f t="shared" si="11"/>
        <v>81</v>
      </c>
      <c r="M35" s="184">
        <f t="shared" si="11"/>
        <v>1.5</v>
      </c>
      <c r="N35" s="184">
        <f t="shared" si="11"/>
        <v>1.5</v>
      </c>
      <c r="O35" s="184">
        <f t="shared" si="11"/>
        <v>3</v>
      </c>
    </row>
    <row r="36" spans="1:15" ht="25.5" customHeight="1">
      <c r="A36" s="495" t="s">
        <v>320</v>
      </c>
      <c r="B36" s="496"/>
      <c r="C36" s="496"/>
      <c r="D36" s="496"/>
      <c r="E36" s="497"/>
      <c r="F36" s="171">
        <f>F28+F24+F10+F7+F5+F13+F32+F21</f>
        <v>2286</v>
      </c>
      <c r="G36" s="171">
        <f>G28+G24+G10+G7+G5+G13+G32+G21</f>
        <v>2215</v>
      </c>
      <c r="H36" s="171">
        <f>H28+H24+H10+H7+H5+H13+H32+H21</f>
        <v>1693</v>
      </c>
      <c r="I36" s="174">
        <f>H36*100/G36</f>
        <v>76.4334085778781</v>
      </c>
      <c r="J36" s="172">
        <f aca="true" t="shared" si="12" ref="J36:O36">J28+J24+J10+J7+J5+J13+J32+J21</f>
        <v>2734</v>
      </c>
      <c r="K36" s="185">
        <f t="shared" si="12"/>
        <v>0</v>
      </c>
      <c r="L36" s="186">
        <f t="shared" si="12"/>
        <v>148</v>
      </c>
      <c r="M36" s="187">
        <f t="shared" si="12"/>
        <v>6</v>
      </c>
      <c r="N36" s="187">
        <f t="shared" si="12"/>
        <v>3.25</v>
      </c>
      <c r="O36" s="187">
        <f t="shared" si="12"/>
        <v>3</v>
      </c>
    </row>
    <row r="37" spans="1:15" ht="32.25" customHeight="1">
      <c r="A37" s="486" t="s">
        <v>23</v>
      </c>
      <c r="B37" s="487"/>
      <c r="C37" s="487"/>
      <c r="D37" s="487"/>
      <c r="E37" s="488"/>
      <c r="F37" s="125">
        <f>F29+F25+F20+F16+F8+F14+F18</f>
        <v>1120</v>
      </c>
      <c r="G37" s="125">
        <f>G29+G25+G20+G16+G8+G14+G18</f>
        <v>1120</v>
      </c>
      <c r="H37" s="125">
        <f>H29+H25+H20+H16+H8+H14+H18</f>
        <v>738</v>
      </c>
      <c r="I37" s="175">
        <f>H37*100/G37</f>
        <v>65.89285714285714</v>
      </c>
      <c r="J37" s="126">
        <f>J29+J25+J20+J16+J8+J14+J33+J18</f>
        <v>1675</v>
      </c>
      <c r="K37" s="188">
        <f>K29+K25+K20+K16+K8+K14+K18+K33</f>
        <v>0</v>
      </c>
      <c r="L37" s="189">
        <f>L29+L25+L20+L16+L8+L14+L33+L18</f>
        <v>102</v>
      </c>
      <c r="M37" s="190">
        <f>M29+M25+M20+M16+M8+M14+M33+M18</f>
        <v>6.5</v>
      </c>
      <c r="N37" s="190">
        <f>N29+N25+N20+N16+N8+N14+N33+N18</f>
        <v>5.25</v>
      </c>
      <c r="O37" s="190">
        <f>O29+O25+O20+O16+O8+O14+O33+O18</f>
        <v>6</v>
      </c>
    </row>
    <row r="38" spans="1:15" ht="19.5" customHeight="1">
      <c r="A38" s="489" t="s">
        <v>321</v>
      </c>
      <c r="B38" s="490"/>
      <c r="C38" s="490"/>
      <c r="D38" s="490"/>
      <c r="E38" s="491"/>
      <c r="F38" s="127">
        <f>ROUND(F29+F28+F27+F25+F24+F23+F18+F16+F14+F13+F12+F10+F8+F7+F5,0)</f>
        <v>3864</v>
      </c>
      <c r="G38" s="127">
        <f>ROUND(G29+G28+G27+G25+G24+G23+G18+G16+G14+G13+G12+G10+G8+G7+G5,0)</f>
        <v>3864</v>
      </c>
      <c r="H38" s="127">
        <f>ROUND(H29+H28+H27+H25+H24+H23+H18+H16+H14+H13+H12+H10+H8+H7+H5,0)</f>
        <v>2847</v>
      </c>
      <c r="I38" s="176">
        <f>H38*100/G38</f>
        <v>73.68012422360249</v>
      </c>
      <c r="J38" s="128">
        <f>ROUND(J29+J28+J27+J25+J24+J23+J18+J16+J14+J13+J12+J10+J8+J7+J5+J31+J32+J33+J20+J21,0)</f>
        <v>5433</v>
      </c>
      <c r="K38" s="191">
        <f>ROUND(K29+K28+K27+K25+K24+K23+K18+K16+K14+K13+K12+K10+K8+K7+K5,0)</f>
        <v>0</v>
      </c>
      <c r="L38" s="191">
        <f>ROUND(L29+L28+L27+L25+L24+L23+L18+L16+L14+L13+L12+L10+L8+L7+L5+L31+L32+L33+L20+L21,0)</f>
        <v>331</v>
      </c>
      <c r="M38" s="192">
        <f>ROUND(M29+M28+M27+M25+M24+M23+M18+M16+M14+M13+M12+M10+M8+M7+M5+M31+M32+M33+M20+M21,0)</f>
        <v>14</v>
      </c>
      <c r="N38" s="192">
        <f>ROUND(N29+N28+N27+N25+N24+N23+N18+N16+N14+N13+N12+N10+N8+N7+N5+N31+N32+N33+N20+N21,0)</f>
        <v>10</v>
      </c>
      <c r="O38" s="192">
        <f>ROUND(O29+O28+O27+O25+O24+O23+O18+O16+O14+O13+O12+O10+O8+O7+O5+O31+O32+O33+O20+O21,0)</f>
        <v>12</v>
      </c>
    </row>
    <row r="39" spans="1:15" ht="17.25" customHeight="1">
      <c r="A39" s="485" t="s">
        <v>342</v>
      </c>
      <c r="B39" s="485"/>
      <c r="C39" s="485"/>
      <c r="D39" s="485"/>
      <c r="E39" s="485"/>
      <c r="F39" s="44">
        <f>F6+F9+F11+F15+F17+F19</f>
        <v>3364</v>
      </c>
      <c r="G39" s="44">
        <f>G6+G9+G11+G15+G17+G19</f>
        <v>3364</v>
      </c>
      <c r="H39" s="44">
        <f>H6+H9+H11+H15+H17+H19</f>
        <v>2517</v>
      </c>
      <c r="I39" s="37"/>
      <c r="J39" s="37">
        <f aca="true" t="shared" si="13" ref="J39:O39">J6+J9+J11+J15+J17+J19</f>
        <v>3331</v>
      </c>
      <c r="K39" s="37">
        <f t="shared" si="13"/>
        <v>0</v>
      </c>
      <c r="L39" s="37">
        <f t="shared" si="13"/>
        <v>128</v>
      </c>
      <c r="M39" s="37">
        <f t="shared" si="13"/>
        <v>12</v>
      </c>
      <c r="N39" s="37">
        <f t="shared" si="13"/>
        <v>8.25</v>
      </c>
      <c r="O39" s="37">
        <f t="shared" si="13"/>
        <v>4</v>
      </c>
    </row>
    <row r="40" spans="1:15" ht="15" customHeight="1">
      <c r="A40" s="485" t="s">
        <v>343</v>
      </c>
      <c r="B40" s="485"/>
      <c r="C40" s="485"/>
      <c r="D40" s="485"/>
      <c r="E40" s="485"/>
      <c r="F40" s="44">
        <f aca="true" t="shared" si="14" ref="F40:K40">F34+F30+F26</f>
        <v>500</v>
      </c>
      <c r="G40" s="44">
        <f t="shared" si="14"/>
        <v>500</v>
      </c>
      <c r="H40" s="44">
        <f t="shared" si="14"/>
        <v>330</v>
      </c>
      <c r="I40" s="37"/>
      <c r="J40" s="44">
        <f t="shared" si="14"/>
        <v>1952</v>
      </c>
      <c r="K40" s="37">
        <f t="shared" si="14"/>
        <v>0</v>
      </c>
      <c r="L40" s="44">
        <f>L34+L30+L26</f>
        <v>203</v>
      </c>
      <c r="M40" s="37">
        <f>M34+M30+M26</f>
        <v>2</v>
      </c>
      <c r="N40" s="37">
        <f>N34+N30+N26</f>
        <v>1.75</v>
      </c>
      <c r="O40" s="37">
        <f>O34+O30+O26</f>
        <v>8</v>
      </c>
    </row>
    <row r="41" spans="1:15" ht="15" customHeight="1">
      <c r="A41" s="485" t="s">
        <v>341</v>
      </c>
      <c r="B41" s="485"/>
      <c r="C41" s="485"/>
      <c r="D41" s="485"/>
      <c r="E41" s="485"/>
      <c r="F41" s="44">
        <f>F40*100/F38</f>
        <v>12.939958592132506</v>
      </c>
      <c r="G41" s="44">
        <f>G40*100/G38</f>
        <v>12.939958592132506</v>
      </c>
      <c r="H41" s="44">
        <f>H40*100/H38</f>
        <v>11.591148577449948</v>
      </c>
      <c r="I41" s="37"/>
      <c r="J41" s="44">
        <f aca="true" t="shared" si="15" ref="J41:O41">J40*100/J38</f>
        <v>35.92858457574084</v>
      </c>
      <c r="K41" s="37" t="e">
        <f t="shared" si="15"/>
        <v>#DIV/0!</v>
      </c>
      <c r="L41" s="44">
        <f t="shared" si="15"/>
        <v>61.329305135951664</v>
      </c>
      <c r="M41" s="45">
        <f t="shared" si="15"/>
        <v>14.285714285714286</v>
      </c>
      <c r="N41" s="37">
        <f t="shared" si="15"/>
        <v>17.5</v>
      </c>
      <c r="O41" s="45">
        <f t="shared" si="15"/>
        <v>66.66666666666667</v>
      </c>
    </row>
    <row r="42" spans="1:15" ht="15" customHeight="1">
      <c r="A42" s="485" t="s">
        <v>344</v>
      </c>
      <c r="B42" s="485"/>
      <c r="C42" s="485"/>
      <c r="D42" s="485"/>
      <c r="E42" s="485"/>
      <c r="F42" s="44">
        <f>F22</f>
        <v>0</v>
      </c>
      <c r="G42" s="44">
        <f>G22</f>
        <v>0</v>
      </c>
      <c r="H42" s="44">
        <f>H22</f>
        <v>0</v>
      </c>
      <c r="I42" s="37"/>
      <c r="J42" s="44">
        <f aca="true" t="shared" si="16" ref="J42:O42">J22</f>
        <v>150</v>
      </c>
      <c r="K42" s="37">
        <f t="shared" si="16"/>
        <v>0</v>
      </c>
      <c r="L42" s="37">
        <f t="shared" si="16"/>
        <v>0</v>
      </c>
      <c r="M42" s="37">
        <f t="shared" si="16"/>
        <v>0</v>
      </c>
      <c r="N42" s="37">
        <f t="shared" si="16"/>
        <v>0</v>
      </c>
      <c r="O42" s="37">
        <f t="shared" si="16"/>
        <v>0</v>
      </c>
    </row>
    <row r="43" spans="1:15" ht="15" customHeight="1">
      <c r="A43" s="485" t="s">
        <v>345</v>
      </c>
      <c r="B43" s="485"/>
      <c r="C43" s="485"/>
      <c r="D43" s="485"/>
      <c r="E43" s="485"/>
      <c r="F43" s="37">
        <f>F42*100/F38</f>
        <v>0</v>
      </c>
      <c r="G43" s="37">
        <f>G42*100/G38</f>
        <v>0</v>
      </c>
      <c r="H43" s="37">
        <f>H42*100/H38</f>
        <v>0</v>
      </c>
      <c r="I43" s="37"/>
      <c r="J43" s="44">
        <f aca="true" t="shared" si="17" ref="J43:O43">J42*100/J38</f>
        <v>2.7609055770292654</v>
      </c>
      <c r="K43" s="37" t="e">
        <f t="shared" si="17"/>
        <v>#DIV/0!</v>
      </c>
      <c r="L43" s="37">
        <f t="shared" si="17"/>
        <v>0</v>
      </c>
      <c r="M43" s="37">
        <f t="shared" si="17"/>
        <v>0</v>
      </c>
      <c r="N43" s="37">
        <f t="shared" si="17"/>
        <v>0</v>
      </c>
      <c r="O43" s="37">
        <f t="shared" si="17"/>
        <v>0</v>
      </c>
    </row>
  </sheetData>
  <sheetProtection/>
  <autoFilter ref="A3:N39"/>
  <mergeCells count="59">
    <mergeCell ref="A36:E36"/>
    <mergeCell ref="A43:E43"/>
    <mergeCell ref="A23:A26"/>
    <mergeCell ref="C23:C25"/>
    <mergeCell ref="D23:D25"/>
    <mergeCell ref="B26:E26"/>
    <mergeCell ref="A27:A30"/>
    <mergeCell ref="B27:B29"/>
    <mergeCell ref="B34:E34"/>
    <mergeCell ref="B31:B33"/>
    <mergeCell ref="B2:B3"/>
    <mergeCell ref="A40:E40"/>
    <mergeCell ref="A41:E41"/>
    <mergeCell ref="A42:E42"/>
    <mergeCell ref="A39:E39"/>
    <mergeCell ref="C31:C33"/>
    <mergeCell ref="D31:D33"/>
    <mergeCell ref="A37:E37"/>
    <mergeCell ref="A38:E38"/>
    <mergeCell ref="A35:E35"/>
    <mergeCell ref="B30:E30"/>
    <mergeCell ref="A20:A22"/>
    <mergeCell ref="B20:B21"/>
    <mergeCell ref="C20:C21"/>
    <mergeCell ref="D20:D21"/>
    <mergeCell ref="B22:E22"/>
    <mergeCell ref="C27:C29"/>
    <mergeCell ref="D27:D29"/>
    <mergeCell ref="B23:B25"/>
    <mergeCell ref="A5:A6"/>
    <mergeCell ref="F2:F3"/>
    <mergeCell ref="G2:G3"/>
    <mergeCell ref="H2:H3"/>
    <mergeCell ref="C7:C8"/>
    <mergeCell ref="B7:B8"/>
    <mergeCell ref="D7:D8"/>
    <mergeCell ref="B6:E6"/>
    <mergeCell ref="C2:C3"/>
    <mergeCell ref="D2:D3"/>
    <mergeCell ref="A18:A19"/>
    <mergeCell ref="B19:E19"/>
    <mergeCell ref="B15:E15"/>
    <mergeCell ref="A16:A17"/>
    <mergeCell ref="B12:B14"/>
    <mergeCell ref="M2:O2"/>
    <mergeCell ref="J2:J3"/>
    <mergeCell ref="K2:K3"/>
    <mergeCell ref="L2:L3"/>
    <mergeCell ref="I2:I3"/>
    <mergeCell ref="B17:E17"/>
    <mergeCell ref="D12:D14"/>
    <mergeCell ref="A7:A9"/>
    <mergeCell ref="E2:E3"/>
    <mergeCell ref="B9:E9"/>
    <mergeCell ref="A12:A15"/>
    <mergeCell ref="C12:C14"/>
    <mergeCell ref="A10:A11"/>
    <mergeCell ref="B11:E11"/>
    <mergeCell ref="A2:A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6"/>
  <sheetViews>
    <sheetView tabSelected="1" zoomScale="98" zoomScaleNormal="98" zoomScalePageLayoutView="0" workbookViewId="0" topLeftCell="A1">
      <selection activeCell="M23" sqref="M23"/>
    </sheetView>
  </sheetViews>
  <sheetFormatPr defaultColWidth="9.140625" defaultRowHeight="15"/>
  <cols>
    <col min="1" max="1" width="5.140625" style="323" bestFit="1" customWidth="1"/>
    <col min="2" max="2" width="22.57421875" style="323" customWidth="1"/>
    <col min="3" max="3" width="24.8515625" style="319" customWidth="1"/>
    <col min="4" max="4" width="26.8515625" style="319" customWidth="1"/>
    <col min="5" max="5" width="18.57421875" style="328" customWidth="1"/>
    <col min="6" max="16384" width="8.8515625" style="100" customWidth="1"/>
  </cols>
  <sheetData>
    <row r="1" ht="15" customHeight="1">
      <c r="D1" s="322" t="s">
        <v>365</v>
      </c>
    </row>
    <row r="2" spans="4:5" ht="37.5" customHeight="1">
      <c r="D2" s="509" t="s">
        <v>366</v>
      </c>
      <c r="E2" s="509"/>
    </row>
    <row r="3" spans="1:5" ht="46.5" customHeight="1">
      <c r="A3" s="507" t="s">
        <v>367</v>
      </c>
      <c r="B3" s="507"/>
      <c r="C3" s="507"/>
      <c r="D3" s="507"/>
      <c r="E3" s="507"/>
    </row>
    <row r="4" spans="1:5" ht="15" customHeight="1">
      <c r="A4" s="324"/>
      <c r="B4" s="325"/>
      <c r="C4" s="100"/>
      <c r="D4" s="100"/>
      <c r="E4" s="329" t="s">
        <v>368</v>
      </c>
    </row>
    <row r="5" spans="1:5" ht="57" customHeight="1">
      <c r="A5" s="508" t="s">
        <v>371</v>
      </c>
      <c r="B5" s="508"/>
      <c r="C5" s="508"/>
      <c r="D5" s="508"/>
      <c r="E5" s="508"/>
    </row>
    <row r="6" spans="1:5" ht="35.25" customHeight="1">
      <c r="A6" s="515" t="s">
        <v>152</v>
      </c>
      <c r="B6" s="515" t="s">
        <v>370</v>
      </c>
      <c r="C6" s="515" t="s">
        <v>155</v>
      </c>
      <c r="D6" s="515" t="s">
        <v>0</v>
      </c>
      <c r="E6" s="505" t="s">
        <v>369</v>
      </c>
    </row>
    <row r="7" spans="1:5" ht="18" customHeight="1">
      <c r="A7" s="515"/>
      <c r="B7" s="515"/>
      <c r="C7" s="515"/>
      <c r="D7" s="515"/>
      <c r="E7" s="506"/>
    </row>
    <row r="8" spans="1:5" s="332" customFormat="1" ht="19.5" customHeight="1">
      <c r="A8" s="330" t="s">
        <v>26</v>
      </c>
      <c r="B8" s="330" t="s">
        <v>27</v>
      </c>
      <c r="C8" s="330" t="s">
        <v>28</v>
      </c>
      <c r="D8" s="330" t="s">
        <v>29</v>
      </c>
      <c r="E8" s="331">
        <v>5</v>
      </c>
    </row>
    <row r="9" spans="1:5" ht="15">
      <c r="A9" s="513" t="s">
        <v>27</v>
      </c>
      <c r="B9" s="510" t="s">
        <v>364</v>
      </c>
      <c r="C9" s="320" t="s">
        <v>173</v>
      </c>
      <c r="D9" s="321" t="s">
        <v>174</v>
      </c>
      <c r="E9" s="327">
        <v>0</v>
      </c>
    </row>
    <row r="10" spans="1:5" ht="15">
      <c r="A10" s="513"/>
      <c r="B10" s="511"/>
      <c r="C10" s="320" t="s">
        <v>176</v>
      </c>
      <c r="D10" s="321" t="s">
        <v>177</v>
      </c>
      <c r="E10" s="327">
        <v>1408</v>
      </c>
    </row>
    <row r="11" spans="1:5" ht="15">
      <c r="A11" s="513"/>
      <c r="B11" s="511"/>
      <c r="C11" s="320" t="s">
        <v>179</v>
      </c>
      <c r="D11" s="321" t="s">
        <v>180</v>
      </c>
      <c r="E11" s="327">
        <v>192</v>
      </c>
    </row>
    <row r="12" spans="1:5" ht="15">
      <c r="A12" s="513"/>
      <c r="B12" s="511"/>
      <c r="C12" s="320" t="s">
        <v>182</v>
      </c>
      <c r="D12" s="321" t="s">
        <v>183</v>
      </c>
      <c r="E12" s="327">
        <v>516</v>
      </c>
    </row>
    <row r="13" spans="1:5" ht="26.25">
      <c r="A13" s="513"/>
      <c r="B13" s="511"/>
      <c r="C13" s="320" t="s">
        <v>185</v>
      </c>
      <c r="D13" s="321" t="s">
        <v>186</v>
      </c>
      <c r="E13" s="327">
        <v>660</v>
      </c>
    </row>
    <row r="14" spans="1:5" ht="15">
      <c r="A14" s="513"/>
      <c r="B14" s="511"/>
      <c r="C14" s="320" t="s">
        <v>167</v>
      </c>
      <c r="D14" s="321" t="s">
        <v>168</v>
      </c>
      <c r="E14" s="327">
        <v>142</v>
      </c>
    </row>
    <row r="15" spans="1:5" ht="78.75">
      <c r="A15" s="513"/>
      <c r="B15" s="512"/>
      <c r="C15" s="320" t="s">
        <v>188</v>
      </c>
      <c r="D15" s="321" t="s">
        <v>189</v>
      </c>
      <c r="E15" s="327">
        <v>246</v>
      </c>
    </row>
    <row r="16" spans="1:5" ht="15">
      <c r="A16" s="513"/>
      <c r="B16" s="514" t="s">
        <v>5</v>
      </c>
      <c r="C16" s="514"/>
      <c r="D16" s="514"/>
      <c r="E16" s="326">
        <f>SUM(E9:E15)</f>
        <v>3164</v>
      </c>
    </row>
  </sheetData>
  <sheetProtection/>
  <mergeCells count="11">
    <mergeCell ref="B16:D16"/>
    <mergeCell ref="C6:C7"/>
    <mergeCell ref="D6:D7"/>
    <mergeCell ref="A6:A7"/>
    <mergeCell ref="B6:B7"/>
    <mergeCell ref="E6:E7"/>
    <mergeCell ref="A3:E3"/>
    <mergeCell ref="A5:E5"/>
    <mergeCell ref="D2:E2"/>
    <mergeCell ref="B9:B15"/>
    <mergeCell ref="A9:A16"/>
  </mergeCells>
  <printOptions/>
  <pageMargins left="0.5905511811023623" right="0.2362204724409449" top="0.7480314960629921" bottom="0.3" header="0.31496062992125984" footer="0.31496062992125984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M16" sqref="M16"/>
    </sheetView>
  </sheetViews>
  <sheetFormatPr defaultColWidth="10.57421875" defaultRowHeight="15"/>
  <cols>
    <col min="1" max="1" width="4.421875" style="15" customWidth="1"/>
    <col min="2" max="2" width="23.00390625" style="3" customWidth="1"/>
    <col min="3" max="3" width="35.7109375" style="15" customWidth="1"/>
    <col min="4" max="4" width="35.421875" style="15" customWidth="1"/>
    <col min="5" max="5" width="17.00390625" style="15" customWidth="1"/>
    <col min="6" max="6" width="12.57421875" style="15" bestFit="1" customWidth="1"/>
    <col min="7" max="16384" width="10.57421875" style="15" customWidth="1"/>
  </cols>
  <sheetData>
    <row r="1" spans="4:5" ht="13.5">
      <c r="D1" s="519" t="s">
        <v>121</v>
      </c>
      <c r="E1" s="519"/>
    </row>
    <row r="2" spans="4:5" ht="13.5">
      <c r="D2" s="519" t="s">
        <v>125</v>
      </c>
      <c r="E2" s="519"/>
    </row>
    <row r="3" ht="13.5">
      <c r="D3" s="15" t="s">
        <v>122</v>
      </c>
    </row>
    <row r="5" spans="2:5" ht="48" customHeight="1">
      <c r="B5" s="520" t="s">
        <v>103</v>
      </c>
      <c r="C5" s="520"/>
      <c r="D5" s="520"/>
      <c r="E5" s="520"/>
    </row>
    <row r="6" spans="1:10" ht="23.25" customHeight="1">
      <c r="A6" s="516" t="s">
        <v>80</v>
      </c>
      <c r="B6" s="516" t="s">
        <v>104</v>
      </c>
      <c r="C6" s="516" t="s">
        <v>81</v>
      </c>
      <c r="D6" s="516" t="s">
        <v>0</v>
      </c>
      <c r="E6" s="516" t="s">
        <v>137</v>
      </c>
      <c r="F6" s="516" t="s">
        <v>137</v>
      </c>
      <c r="G6" s="516" t="s">
        <v>137</v>
      </c>
      <c r="H6" s="516" t="s">
        <v>137</v>
      </c>
      <c r="I6" s="516" t="s">
        <v>137</v>
      </c>
      <c r="J6" s="516" t="s">
        <v>137</v>
      </c>
    </row>
    <row r="7" spans="1:10" ht="47.25" customHeight="1">
      <c r="A7" s="516"/>
      <c r="B7" s="516"/>
      <c r="C7" s="516"/>
      <c r="D7" s="516"/>
      <c r="E7" s="516"/>
      <c r="F7" s="516"/>
      <c r="G7" s="516"/>
      <c r="H7" s="516"/>
      <c r="I7" s="516"/>
      <c r="J7" s="516"/>
    </row>
    <row r="8" spans="1:10" s="1" customFormat="1" ht="16.5" customHeight="1">
      <c r="A8" s="13" t="s">
        <v>26</v>
      </c>
      <c r="B8" s="13" t="s">
        <v>27</v>
      </c>
      <c r="C8" s="13" t="s">
        <v>28</v>
      </c>
      <c r="D8" s="13" t="s">
        <v>29</v>
      </c>
      <c r="E8" s="14">
        <v>5</v>
      </c>
      <c r="F8" s="22"/>
      <c r="G8" s="22"/>
      <c r="H8" s="22"/>
      <c r="I8" s="22"/>
      <c r="J8" s="22"/>
    </row>
    <row r="9" spans="1:10" ht="69">
      <c r="A9" s="20"/>
      <c r="B9" s="10" t="s">
        <v>91</v>
      </c>
      <c r="C9" s="20" t="s">
        <v>108</v>
      </c>
      <c r="D9" s="20" t="s">
        <v>123</v>
      </c>
      <c r="E9" s="4">
        <v>246</v>
      </c>
      <c r="F9" s="25"/>
      <c r="G9" s="25"/>
      <c r="H9" s="25"/>
      <c r="I9" s="25"/>
      <c r="J9" s="25"/>
    </row>
    <row r="10" spans="1:10" ht="37.5" customHeight="1">
      <c r="A10" s="20"/>
      <c r="B10" s="10" t="s">
        <v>95</v>
      </c>
      <c r="C10" s="10" t="s">
        <v>108</v>
      </c>
      <c r="D10" s="20" t="s">
        <v>130</v>
      </c>
      <c r="E10" s="4">
        <v>300</v>
      </c>
      <c r="F10" s="25"/>
      <c r="G10" s="25"/>
      <c r="H10" s="25"/>
      <c r="I10" s="25"/>
      <c r="J10" s="25"/>
    </row>
    <row r="11" spans="1:10" ht="53.25" customHeight="1">
      <c r="A11" s="20"/>
      <c r="B11" s="10" t="s">
        <v>96</v>
      </c>
      <c r="C11" s="10" t="s">
        <v>108</v>
      </c>
      <c r="D11" s="20" t="s">
        <v>82</v>
      </c>
      <c r="E11" s="4">
        <v>126</v>
      </c>
      <c r="F11" s="25"/>
      <c r="G11" s="25"/>
      <c r="H11" s="25"/>
      <c r="I11" s="25"/>
      <c r="J11" s="25"/>
    </row>
    <row r="12" spans="1:10" ht="69">
      <c r="A12" s="20"/>
      <c r="B12" s="10" t="s">
        <v>97</v>
      </c>
      <c r="C12" s="10" t="s">
        <v>108</v>
      </c>
      <c r="D12" s="20" t="s">
        <v>82</v>
      </c>
      <c r="E12" s="4">
        <v>124</v>
      </c>
      <c r="F12" s="25"/>
      <c r="G12" s="25"/>
      <c r="H12" s="25"/>
      <c r="I12" s="25"/>
      <c r="J12" s="25"/>
    </row>
    <row r="13" spans="1:10" ht="69">
      <c r="A13" s="20"/>
      <c r="B13" s="10" t="s">
        <v>98</v>
      </c>
      <c r="C13" s="10" t="s">
        <v>109</v>
      </c>
      <c r="D13" s="20" t="s">
        <v>131</v>
      </c>
      <c r="E13" s="4">
        <v>204</v>
      </c>
      <c r="F13" s="25"/>
      <c r="G13" s="25">
        <v>204</v>
      </c>
      <c r="H13" s="25">
        <v>0</v>
      </c>
      <c r="I13" s="25">
        <v>0</v>
      </c>
      <c r="J13" s="25">
        <v>0</v>
      </c>
    </row>
    <row r="14" spans="1:10" ht="69">
      <c r="A14" s="25"/>
      <c r="B14" s="10" t="s">
        <v>113</v>
      </c>
      <c r="C14" s="10" t="s">
        <v>108</v>
      </c>
      <c r="D14" s="20" t="s">
        <v>130</v>
      </c>
      <c r="E14" s="4">
        <v>541</v>
      </c>
      <c r="F14" s="25"/>
      <c r="G14" s="25">
        <v>595</v>
      </c>
      <c r="H14" s="25">
        <v>1</v>
      </c>
      <c r="I14" s="25"/>
      <c r="J14" s="25"/>
    </row>
    <row r="15" spans="1:10" ht="34.5" customHeight="1">
      <c r="A15" s="20"/>
      <c r="B15" s="10" t="s">
        <v>100</v>
      </c>
      <c r="C15" s="10" t="s">
        <v>108</v>
      </c>
      <c r="D15" s="20" t="s">
        <v>123</v>
      </c>
      <c r="E15" s="4">
        <v>76</v>
      </c>
      <c r="F15" s="31"/>
      <c r="G15" s="25"/>
      <c r="H15" s="25"/>
      <c r="I15" s="25"/>
      <c r="J15" s="25"/>
    </row>
    <row r="16" spans="1:10" s="8" customFormat="1" ht="26.25" customHeight="1">
      <c r="A16" s="6"/>
      <c r="B16" s="517" t="s">
        <v>106</v>
      </c>
      <c r="C16" s="517"/>
      <c r="D16" s="517"/>
      <c r="E16" s="2">
        <f>E15+E14+E13+E12+E11+E10+E9</f>
        <v>1617</v>
      </c>
      <c r="F16" s="28"/>
      <c r="G16" s="28"/>
      <c r="H16" s="28"/>
      <c r="I16" s="28"/>
      <c r="J16" s="28"/>
    </row>
    <row r="17" ht="13.5">
      <c r="E17" s="9"/>
    </row>
    <row r="18" spans="2:5" ht="50.25" customHeight="1">
      <c r="B18" s="518" t="s">
        <v>120</v>
      </c>
      <c r="C18" s="518"/>
      <c r="D18" s="518"/>
      <c r="E18" s="518"/>
    </row>
    <row r="19" spans="2:5" ht="13.5">
      <c r="B19" s="11"/>
      <c r="C19" s="16"/>
      <c r="D19" s="16"/>
      <c r="E19" s="17" t="s">
        <v>115</v>
      </c>
    </row>
    <row r="20" spans="2:5" ht="15">
      <c r="B20" s="12" t="s">
        <v>116</v>
      </c>
      <c r="C20" s="12" t="s">
        <v>117</v>
      </c>
      <c r="D20" s="18" t="s">
        <v>118</v>
      </c>
      <c r="E20" s="19" t="s">
        <v>119</v>
      </c>
    </row>
    <row r="21" spans="2:5" ht="15">
      <c r="B21" s="12">
        <v>25</v>
      </c>
      <c r="C21" s="12">
        <v>25</v>
      </c>
      <c r="D21" s="18">
        <v>25</v>
      </c>
      <c r="E21" s="19">
        <v>25</v>
      </c>
    </row>
  </sheetData>
  <sheetProtection/>
  <autoFilter ref="A7:E16"/>
  <mergeCells count="15">
    <mergeCell ref="B16:D16"/>
    <mergeCell ref="B18:E18"/>
    <mergeCell ref="D1:E1"/>
    <mergeCell ref="D2:E2"/>
    <mergeCell ref="B5:E5"/>
    <mergeCell ref="B6:B7"/>
    <mergeCell ref="A6:A7"/>
    <mergeCell ref="H6:H7"/>
    <mergeCell ref="I6:I7"/>
    <mergeCell ref="J6:J7"/>
    <mergeCell ref="F6:F7"/>
    <mergeCell ref="G6:G7"/>
    <mergeCell ref="E6:E7"/>
    <mergeCell ref="D6:D7"/>
    <mergeCell ref="C6:C7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H9" sqref="H9:J10"/>
    </sheetView>
  </sheetViews>
  <sheetFormatPr defaultColWidth="9.140625" defaultRowHeight="15"/>
  <cols>
    <col min="1" max="1" width="4.8515625" style="0" customWidth="1"/>
    <col min="2" max="2" width="18.28125" style="0" customWidth="1"/>
    <col min="3" max="3" width="16.140625" style="0" customWidth="1"/>
    <col min="4" max="4" width="21.28125" style="0" customWidth="1"/>
  </cols>
  <sheetData>
    <row r="1" spans="1:10" ht="14.25">
      <c r="A1" s="15"/>
      <c r="B1" s="3"/>
      <c r="C1" s="15"/>
      <c r="D1" s="519" t="s">
        <v>121</v>
      </c>
      <c r="E1" s="519"/>
      <c r="F1" s="519"/>
      <c r="G1" s="519"/>
      <c r="H1" s="15"/>
      <c r="I1" s="15"/>
      <c r="J1" s="15"/>
    </row>
    <row r="2" spans="1:10" ht="14.25">
      <c r="A2" s="15"/>
      <c r="B2" s="3"/>
      <c r="C2" s="15"/>
      <c r="D2" s="519" t="s">
        <v>125</v>
      </c>
      <c r="E2" s="519"/>
      <c r="F2" s="519"/>
      <c r="G2" s="519"/>
      <c r="H2" s="15"/>
      <c r="I2" s="15"/>
      <c r="J2" s="15"/>
    </row>
    <row r="3" spans="1:10" ht="14.25">
      <c r="A3" s="15"/>
      <c r="B3" s="3"/>
      <c r="C3" s="15"/>
      <c r="D3" s="15" t="s">
        <v>122</v>
      </c>
      <c r="E3" s="15"/>
      <c r="F3" s="15"/>
      <c r="G3" s="15"/>
      <c r="H3" s="15"/>
      <c r="I3" s="15"/>
      <c r="J3" s="15"/>
    </row>
    <row r="4" spans="1:10" ht="14.25">
      <c r="A4" s="15"/>
      <c r="B4" s="3"/>
      <c r="C4" s="15"/>
      <c r="D4" s="15"/>
      <c r="E4" s="15"/>
      <c r="F4" s="15"/>
      <c r="G4" s="15"/>
      <c r="H4" s="15"/>
      <c r="I4" s="15"/>
      <c r="J4" s="15"/>
    </row>
    <row r="5" spans="1:10" ht="17.25">
      <c r="A5" s="15"/>
      <c r="B5" s="520" t="s">
        <v>103</v>
      </c>
      <c r="C5" s="520"/>
      <c r="D5" s="520"/>
      <c r="E5" s="520"/>
      <c r="F5" s="520"/>
      <c r="G5" s="520"/>
      <c r="H5" s="15"/>
      <c r="I5" s="15"/>
      <c r="J5" s="15"/>
    </row>
    <row r="6" spans="1:10" ht="15">
      <c r="A6" s="516" t="s">
        <v>80</v>
      </c>
      <c r="B6" s="516" t="s">
        <v>104</v>
      </c>
      <c r="C6" s="516" t="s">
        <v>81</v>
      </c>
      <c r="D6" s="516" t="s">
        <v>0</v>
      </c>
      <c r="E6" s="516" t="s">
        <v>137</v>
      </c>
      <c r="F6" s="516" t="s">
        <v>138</v>
      </c>
      <c r="G6" s="516" t="s">
        <v>105</v>
      </c>
      <c r="H6" s="521" t="s">
        <v>133</v>
      </c>
      <c r="I6" s="521"/>
      <c r="J6" s="521"/>
    </row>
    <row r="7" spans="1:10" ht="62.25">
      <c r="A7" s="516"/>
      <c r="B7" s="516"/>
      <c r="C7" s="516"/>
      <c r="D7" s="516"/>
      <c r="E7" s="516"/>
      <c r="F7" s="516"/>
      <c r="G7" s="516"/>
      <c r="H7" s="26" t="s">
        <v>134</v>
      </c>
      <c r="I7" s="26" t="s">
        <v>135</v>
      </c>
      <c r="J7" s="27" t="s">
        <v>136</v>
      </c>
    </row>
    <row r="8" spans="1:10" ht="14.25">
      <c r="A8" s="13" t="s">
        <v>26</v>
      </c>
      <c r="B8" s="13" t="s">
        <v>27</v>
      </c>
      <c r="C8" s="13" t="s">
        <v>28</v>
      </c>
      <c r="D8" s="13" t="s">
        <v>29</v>
      </c>
      <c r="E8" s="13"/>
      <c r="F8" s="13"/>
      <c r="G8" s="14">
        <v>5</v>
      </c>
      <c r="H8" s="22"/>
      <c r="I8" s="22"/>
      <c r="J8" s="22"/>
    </row>
    <row r="9" spans="1:10" ht="41.25">
      <c r="A9" s="20"/>
      <c r="B9" s="108" t="s">
        <v>310</v>
      </c>
      <c r="C9" s="20" t="s">
        <v>87</v>
      </c>
      <c r="D9" s="20" t="s">
        <v>148</v>
      </c>
      <c r="E9" s="20" t="s">
        <v>142</v>
      </c>
      <c r="F9" s="7" t="s">
        <v>142</v>
      </c>
      <c r="G9" s="4">
        <v>320</v>
      </c>
      <c r="H9" s="129">
        <v>3.5</v>
      </c>
      <c r="I9" s="129">
        <v>0</v>
      </c>
      <c r="J9" s="129">
        <v>0</v>
      </c>
    </row>
    <row r="10" spans="1:10" ht="14.25">
      <c r="A10" s="6"/>
      <c r="B10" s="517" t="s">
        <v>106</v>
      </c>
      <c r="C10" s="517"/>
      <c r="D10" s="517"/>
      <c r="E10" s="2" t="str">
        <f aca="true" t="shared" si="0" ref="E10:J10">E9</f>
        <v>0</v>
      </c>
      <c r="F10" s="2" t="str">
        <f t="shared" si="0"/>
        <v>0</v>
      </c>
      <c r="G10" s="2">
        <f t="shared" si="0"/>
        <v>320</v>
      </c>
      <c r="H10" s="130">
        <f t="shared" si="0"/>
        <v>3.5</v>
      </c>
      <c r="I10" s="130">
        <f t="shared" si="0"/>
        <v>0</v>
      </c>
      <c r="J10" s="130">
        <f t="shared" si="0"/>
        <v>0</v>
      </c>
    </row>
  </sheetData>
  <sheetProtection/>
  <mergeCells count="12">
    <mergeCell ref="G6:G7"/>
    <mergeCell ref="H6:J6"/>
    <mergeCell ref="B10:D10"/>
    <mergeCell ref="D1:G1"/>
    <mergeCell ref="D2:G2"/>
    <mergeCell ref="B5:G5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zoomScale="80" zoomScaleNormal="80" zoomScalePageLayoutView="0" workbookViewId="0" topLeftCell="A1">
      <selection activeCell="A9" sqref="A9:J10"/>
    </sheetView>
  </sheetViews>
  <sheetFormatPr defaultColWidth="10.57421875" defaultRowHeight="15"/>
  <cols>
    <col min="1" max="1" width="4.421875" style="15" customWidth="1"/>
    <col min="2" max="2" width="23.00390625" style="3" customWidth="1"/>
    <col min="3" max="3" width="35.7109375" style="15" customWidth="1"/>
    <col min="4" max="4" width="35.421875" style="15" customWidth="1"/>
    <col min="5" max="5" width="17.00390625" style="15" customWidth="1"/>
    <col min="6" max="6" width="12.57421875" style="15" bestFit="1" customWidth="1"/>
    <col min="7" max="16384" width="10.57421875" style="15" customWidth="1"/>
  </cols>
  <sheetData>
    <row r="1" spans="4:5" ht="13.5">
      <c r="D1" s="519" t="s">
        <v>121</v>
      </c>
      <c r="E1" s="519"/>
    </row>
    <row r="2" spans="4:5" ht="13.5">
      <c r="D2" s="519" t="s">
        <v>125</v>
      </c>
      <c r="E2" s="519"/>
    </row>
    <row r="3" ht="13.5">
      <c r="D3" s="15" t="s">
        <v>122</v>
      </c>
    </row>
    <row r="5" spans="2:5" ht="48" customHeight="1">
      <c r="B5" s="520" t="s">
        <v>103</v>
      </c>
      <c r="C5" s="520"/>
      <c r="D5" s="520"/>
      <c r="E5" s="520"/>
    </row>
    <row r="6" spans="1:10" ht="23.25" customHeight="1">
      <c r="A6" s="516" t="s">
        <v>80</v>
      </c>
      <c r="B6" s="516" t="s">
        <v>104</v>
      </c>
      <c r="C6" s="516" t="s">
        <v>81</v>
      </c>
      <c r="D6" s="516" t="s">
        <v>0</v>
      </c>
      <c r="E6" s="516" t="s">
        <v>137</v>
      </c>
      <c r="F6" s="516" t="s">
        <v>138</v>
      </c>
      <c r="G6" s="516" t="s">
        <v>105</v>
      </c>
      <c r="H6" s="521" t="s">
        <v>133</v>
      </c>
      <c r="I6" s="521"/>
      <c r="J6" s="521"/>
    </row>
    <row r="7" spans="1:10" ht="47.25" customHeight="1">
      <c r="A7" s="516"/>
      <c r="B7" s="516"/>
      <c r="C7" s="516"/>
      <c r="D7" s="516"/>
      <c r="E7" s="516"/>
      <c r="F7" s="516"/>
      <c r="G7" s="516"/>
      <c r="H7" s="26" t="s">
        <v>134</v>
      </c>
      <c r="I7" s="26" t="s">
        <v>135</v>
      </c>
      <c r="J7" s="27" t="s">
        <v>136</v>
      </c>
    </row>
    <row r="8" spans="1:10" s="1" customFormat="1" ht="16.5" customHeight="1">
      <c r="A8" s="13" t="s">
        <v>26</v>
      </c>
      <c r="B8" s="13" t="s">
        <v>27</v>
      </c>
      <c r="C8" s="13" t="s">
        <v>28</v>
      </c>
      <c r="D8" s="13" t="s">
        <v>29</v>
      </c>
      <c r="E8" s="14">
        <v>5</v>
      </c>
      <c r="F8" s="22"/>
      <c r="G8" s="22"/>
      <c r="H8" s="22"/>
      <c r="I8" s="22"/>
      <c r="J8" s="22"/>
    </row>
    <row r="9" spans="1:10" ht="27">
      <c r="A9" s="20"/>
      <c r="B9" s="10" t="s">
        <v>92</v>
      </c>
      <c r="C9" s="20" t="s">
        <v>89</v>
      </c>
      <c r="D9" s="20" t="s">
        <v>90</v>
      </c>
      <c r="E9" s="4">
        <v>800</v>
      </c>
      <c r="F9" s="25">
        <v>454</v>
      </c>
      <c r="G9" s="25">
        <v>740</v>
      </c>
      <c r="H9" s="129">
        <v>4</v>
      </c>
      <c r="I9" s="129">
        <v>3</v>
      </c>
      <c r="J9" s="129">
        <v>3</v>
      </c>
    </row>
    <row r="10" spans="1:10" ht="13.5">
      <c r="A10" s="20"/>
      <c r="B10" s="10"/>
      <c r="C10" s="20"/>
      <c r="D10" s="24" t="s">
        <v>38</v>
      </c>
      <c r="E10" s="5">
        <v>320</v>
      </c>
      <c r="F10" s="25"/>
      <c r="G10" s="25"/>
      <c r="H10" s="129"/>
      <c r="I10" s="129"/>
      <c r="J10" s="129"/>
    </row>
    <row r="11" spans="1:10" s="8" customFormat="1" ht="26.25" customHeight="1">
      <c r="A11" s="6"/>
      <c r="B11" s="517" t="s">
        <v>106</v>
      </c>
      <c r="C11" s="517"/>
      <c r="D11" s="517"/>
      <c r="E11" s="2">
        <f aca="true" t="shared" si="0" ref="E11:J11">E9</f>
        <v>800</v>
      </c>
      <c r="F11" s="2">
        <f t="shared" si="0"/>
        <v>454</v>
      </c>
      <c r="G11" s="2">
        <f t="shared" si="0"/>
        <v>740</v>
      </c>
      <c r="H11" s="130">
        <f t="shared" si="0"/>
        <v>4</v>
      </c>
      <c r="I11" s="130">
        <f t="shared" si="0"/>
        <v>3</v>
      </c>
      <c r="J11" s="130">
        <f t="shared" si="0"/>
        <v>3</v>
      </c>
    </row>
    <row r="12" ht="13.5">
      <c r="E12" s="9"/>
    </row>
    <row r="13" spans="2:5" ht="50.25" customHeight="1">
      <c r="B13" s="518" t="s">
        <v>120</v>
      </c>
      <c r="C13" s="518"/>
      <c r="D13" s="518"/>
      <c r="E13" s="518"/>
    </row>
    <row r="14" spans="2:5" ht="13.5">
      <c r="B14" s="11"/>
      <c r="C14" s="16"/>
      <c r="D14" s="16"/>
      <c r="E14" s="17" t="s">
        <v>115</v>
      </c>
    </row>
    <row r="15" spans="2:5" ht="15">
      <c r="B15" s="12" t="s">
        <v>116</v>
      </c>
      <c r="C15" s="12" t="s">
        <v>117</v>
      </c>
      <c r="D15" s="18" t="s">
        <v>118</v>
      </c>
      <c r="E15" s="19" t="s">
        <v>119</v>
      </c>
    </row>
    <row r="16" spans="2:5" ht="15">
      <c r="B16" s="12">
        <v>25</v>
      </c>
      <c r="C16" s="12">
        <v>25</v>
      </c>
      <c r="D16" s="18">
        <v>25</v>
      </c>
      <c r="E16" s="19">
        <v>25</v>
      </c>
    </row>
  </sheetData>
  <sheetProtection/>
  <autoFilter ref="A7:E11"/>
  <mergeCells count="13">
    <mergeCell ref="B11:D11"/>
    <mergeCell ref="B13:E13"/>
    <mergeCell ref="D1:E1"/>
    <mergeCell ref="D2:E2"/>
    <mergeCell ref="B5:E5"/>
    <mergeCell ref="B6:B7"/>
    <mergeCell ref="A6:A7"/>
    <mergeCell ref="F6:F7"/>
    <mergeCell ref="G6:G7"/>
    <mergeCell ref="H6:J6"/>
    <mergeCell ref="E6:E7"/>
    <mergeCell ref="D6:D7"/>
    <mergeCell ref="C6:C7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G14" sqref="G14"/>
    </sheetView>
  </sheetViews>
  <sheetFormatPr defaultColWidth="10.57421875" defaultRowHeight="15"/>
  <cols>
    <col min="1" max="1" width="4.421875" style="15" customWidth="1"/>
    <col min="2" max="2" width="23.00390625" style="3" customWidth="1"/>
    <col min="3" max="3" width="35.7109375" style="15" customWidth="1"/>
    <col min="4" max="4" width="35.421875" style="15" customWidth="1"/>
    <col min="5" max="5" width="17.00390625" style="15" customWidth="1"/>
    <col min="6" max="6" width="12.57421875" style="15" bestFit="1" customWidth="1"/>
    <col min="7" max="16384" width="10.57421875" style="15" customWidth="1"/>
  </cols>
  <sheetData>
    <row r="1" spans="4:5" ht="13.5">
      <c r="D1" s="519" t="s">
        <v>121</v>
      </c>
      <c r="E1" s="519"/>
    </row>
    <row r="2" spans="4:5" ht="13.5">
      <c r="D2" s="519" t="s">
        <v>125</v>
      </c>
      <c r="E2" s="519"/>
    </row>
    <row r="3" ht="13.5">
      <c r="D3" s="15" t="s">
        <v>122</v>
      </c>
    </row>
    <row r="5" spans="2:5" ht="48" customHeight="1">
      <c r="B5" s="520" t="s">
        <v>103</v>
      </c>
      <c r="C5" s="520"/>
      <c r="D5" s="520"/>
      <c r="E5" s="520"/>
    </row>
    <row r="6" spans="1:10" ht="23.25" customHeight="1">
      <c r="A6" s="516" t="s">
        <v>80</v>
      </c>
      <c r="B6" s="516" t="s">
        <v>104</v>
      </c>
      <c r="C6" s="516" t="s">
        <v>81</v>
      </c>
      <c r="D6" s="516" t="s">
        <v>0</v>
      </c>
      <c r="E6" s="516" t="s">
        <v>137</v>
      </c>
      <c r="F6" s="516" t="s">
        <v>138</v>
      </c>
      <c r="G6" s="516" t="s">
        <v>105</v>
      </c>
      <c r="H6" s="521" t="s">
        <v>133</v>
      </c>
      <c r="I6" s="521"/>
      <c r="J6" s="521"/>
    </row>
    <row r="7" spans="1:10" ht="47.25" customHeight="1">
      <c r="A7" s="516"/>
      <c r="B7" s="516"/>
      <c r="C7" s="516"/>
      <c r="D7" s="516"/>
      <c r="E7" s="516"/>
      <c r="F7" s="516"/>
      <c r="G7" s="516"/>
      <c r="H7" s="26" t="s">
        <v>134</v>
      </c>
      <c r="I7" s="26" t="s">
        <v>135</v>
      </c>
      <c r="J7" s="27" t="s">
        <v>136</v>
      </c>
    </row>
    <row r="8" spans="1:10" s="1" customFormat="1" ht="16.5" customHeight="1">
      <c r="A8" s="13" t="s">
        <v>26</v>
      </c>
      <c r="B8" s="13" t="s">
        <v>27</v>
      </c>
      <c r="C8" s="13" t="s">
        <v>28</v>
      </c>
      <c r="D8" s="13" t="s">
        <v>29</v>
      </c>
      <c r="E8" s="14">
        <v>5</v>
      </c>
      <c r="F8" s="22"/>
      <c r="G8" s="22"/>
      <c r="H8" s="22"/>
      <c r="I8" s="22"/>
      <c r="J8" s="22"/>
    </row>
    <row r="9" spans="1:10" ht="54.75">
      <c r="A9" s="20"/>
      <c r="B9" s="35" t="s">
        <v>114</v>
      </c>
      <c r="C9" s="10" t="s">
        <v>84</v>
      </c>
      <c r="D9" s="20" t="s">
        <v>16</v>
      </c>
      <c r="E9" s="4">
        <v>6</v>
      </c>
      <c r="F9" s="25">
        <v>0</v>
      </c>
      <c r="G9" s="21">
        <v>0</v>
      </c>
      <c r="H9" s="21">
        <v>0</v>
      </c>
      <c r="I9" s="21">
        <v>0</v>
      </c>
      <c r="J9" s="21">
        <v>0</v>
      </c>
    </row>
    <row r="10" spans="1:10" ht="54.75">
      <c r="A10" s="20" t="s">
        <v>76</v>
      </c>
      <c r="B10" s="34" t="s">
        <v>22</v>
      </c>
      <c r="C10" s="10" t="s">
        <v>110</v>
      </c>
      <c r="D10" s="20" t="s">
        <v>85</v>
      </c>
      <c r="E10" s="4">
        <v>25</v>
      </c>
      <c r="F10" s="25">
        <v>14</v>
      </c>
      <c r="G10" s="33">
        <v>600</v>
      </c>
      <c r="H10" s="21"/>
      <c r="I10" s="21"/>
      <c r="J10" s="21"/>
    </row>
    <row r="11" spans="1:10" ht="54.75">
      <c r="A11" s="20" t="s">
        <v>77</v>
      </c>
      <c r="B11" s="10" t="s">
        <v>24</v>
      </c>
      <c r="C11" s="10" t="s">
        <v>110</v>
      </c>
      <c r="D11" s="20" t="s">
        <v>85</v>
      </c>
      <c r="E11" s="4">
        <v>25</v>
      </c>
      <c r="F11" s="25">
        <v>9</v>
      </c>
      <c r="G11" s="33">
        <v>150</v>
      </c>
      <c r="H11" s="21">
        <v>1</v>
      </c>
      <c r="I11" s="21">
        <v>1</v>
      </c>
      <c r="J11" s="21">
        <v>1</v>
      </c>
    </row>
    <row r="12" spans="1:10" s="8" customFormat="1" ht="26.25" customHeight="1">
      <c r="A12" s="6"/>
      <c r="B12" s="517" t="s">
        <v>106</v>
      </c>
      <c r="C12" s="517"/>
      <c r="D12" s="517"/>
      <c r="E12" s="2">
        <f aca="true" t="shared" si="0" ref="E12:J12">E11+E10+E9</f>
        <v>56</v>
      </c>
      <c r="F12" s="2">
        <f t="shared" si="0"/>
        <v>23</v>
      </c>
      <c r="G12" s="2">
        <f t="shared" si="0"/>
        <v>750</v>
      </c>
      <c r="H12" s="2">
        <f t="shared" si="0"/>
        <v>1</v>
      </c>
      <c r="I12" s="2">
        <f t="shared" si="0"/>
        <v>1</v>
      </c>
      <c r="J12" s="2">
        <f t="shared" si="0"/>
        <v>1</v>
      </c>
    </row>
    <row r="13" ht="13.5">
      <c r="E13" s="9"/>
    </row>
    <row r="14" spans="2:5" ht="50.25" customHeight="1">
      <c r="B14" s="518" t="s">
        <v>120</v>
      </c>
      <c r="C14" s="518"/>
      <c r="D14" s="518"/>
      <c r="E14" s="518"/>
    </row>
    <row r="15" spans="2:5" ht="13.5">
      <c r="B15" s="11"/>
      <c r="C15" s="16"/>
      <c r="D15" s="16"/>
      <c r="E15" s="17" t="s">
        <v>115</v>
      </c>
    </row>
    <row r="16" spans="2:5" ht="15">
      <c r="B16" s="12" t="s">
        <v>116</v>
      </c>
      <c r="C16" s="12" t="s">
        <v>117</v>
      </c>
      <c r="D16" s="18" t="s">
        <v>118</v>
      </c>
      <c r="E16" s="19" t="s">
        <v>119</v>
      </c>
    </row>
    <row r="17" spans="2:5" ht="15">
      <c r="B17" s="12">
        <v>25</v>
      </c>
      <c r="C17" s="12">
        <v>25</v>
      </c>
      <c r="D17" s="18">
        <v>25</v>
      </c>
      <c r="E17" s="19">
        <v>25</v>
      </c>
    </row>
  </sheetData>
  <sheetProtection/>
  <autoFilter ref="A7:E12"/>
  <mergeCells count="13">
    <mergeCell ref="B12:D12"/>
    <mergeCell ref="B14:E14"/>
    <mergeCell ref="D1:E1"/>
    <mergeCell ref="D2:E2"/>
    <mergeCell ref="B5:E5"/>
    <mergeCell ref="B6:B7"/>
    <mergeCell ref="A6:A7"/>
    <mergeCell ref="F6:F7"/>
    <mergeCell ref="G6:G7"/>
    <mergeCell ref="H6:J6"/>
    <mergeCell ref="E6:E7"/>
    <mergeCell ref="D6:D7"/>
    <mergeCell ref="C6:C7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="80" zoomScaleNormal="80" zoomScalePageLayoutView="0" workbookViewId="0" topLeftCell="A1">
      <selection activeCell="F13" sqref="F13"/>
    </sheetView>
  </sheetViews>
  <sheetFormatPr defaultColWidth="10.57421875" defaultRowHeight="15"/>
  <cols>
    <col min="1" max="1" width="4.421875" style="15" customWidth="1"/>
    <col min="2" max="2" width="23.00390625" style="3" customWidth="1"/>
    <col min="3" max="3" width="35.7109375" style="15" customWidth="1"/>
    <col min="4" max="4" width="35.421875" style="15" customWidth="1"/>
    <col min="5" max="5" width="19.140625" style="15" customWidth="1"/>
    <col min="6" max="6" width="20.57421875" style="15" customWidth="1"/>
    <col min="7" max="7" width="17.00390625" style="15" customWidth="1"/>
    <col min="8" max="8" width="12.57421875" style="15" bestFit="1" customWidth="1"/>
    <col min="9" max="16384" width="10.57421875" style="15" customWidth="1"/>
  </cols>
  <sheetData>
    <row r="1" spans="4:7" ht="13.5">
      <c r="D1" s="519" t="s">
        <v>121</v>
      </c>
      <c r="E1" s="519"/>
      <c r="F1" s="519"/>
      <c r="G1" s="519"/>
    </row>
    <row r="2" spans="4:7" ht="13.5">
      <c r="D2" s="519" t="s">
        <v>125</v>
      </c>
      <c r="E2" s="519"/>
      <c r="F2" s="519"/>
      <c r="G2" s="519"/>
    </row>
    <row r="3" ht="13.5">
      <c r="D3" s="15" t="s">
        <v>122</v>
      </c>
    </row>
    <row r="5" spans="2:7" ht="48" customHeight="1">
      <c r="B5" s="520" t="s">
        <v>103</v>
      </c>
      <c r="C5" s="520"/>
      <c r="D5" s="520"/>
      <c r="E5" s="520"/>
      <c r="F5" s="520"/>
      <c r="G5" s="520"/>
    </row>
    <row r="6" spans="1:10" ht="23.25" customHeight="1">
      <c r="A6" s="516" t="s">
        <v>80</v>
      </c>
      <c r="B6" s="516" t="s">
        <v>104</v>
      </c>
      <c r="C6" s="516" t="s">
        <v>81</v>
      </c>
      <c r="D6" s="516" t="s">
        <v>0</v>
      </c>
      <c r="E6" s="516" t="s">
        <v>137</v>
      </c>
      <c r="F6" s="516" t="s">
        <v>138</v>
      </c>
      <c r="G6" s="516" t="s">
        <v>105</v>
      </c>
      <c r="H6" s="521" t="s">
        <v>133</v>
      </c>
      <c r="I6" s="521"/>
      <c r="J6" s="521"/>
    </row>
    <row r="7" spans="1:10" ht="47.25" customHeight="1">
      <c r="A7" s="516"/>
      <c r="B7" s="516"/>
      <c r="C7" s="516"/>
      <c r="D7" s="516"/>
      <c r="E7" s="516"/>
      <c r="F7" s="516"/>
      <c r="G7" s="516"/>
      <c r="H7" s="26" t="s">
        <v>134</v>
      </c>
      <c r="I7" s="26" t="s">
        <v>135</v>
      </c>
      <c r="J7" s="27" t="s">
        <v>136</v>
      </c>
    </row>
    <row r="8" spans="1:10" s="1" customFormat="1" ht="16.5" customHeight="1">
      <c r="A8" s="13" t="s">
        <v>26</v>
      </c>
      <c r="B8" s="13" t="s">
        <v>27</v>
      </c>
      <c r="C8" s="13" t="s">
        <v>28</v>
      </c>
      <c r="D8" s="13" t="s">
        <v>29</v>
      </c>
      <c r="E8" s="13"/>
      <c r="F8" s="13"/>
      <c r="G8" s="14">
        <v>5</v>
      </c>
      <c r="H8" s="22"/>
      <c r="I8" s="22"/>
      <c r="J8" s="22"/>
    </row>
    <row r="9" spans="1:11" ht="41.25">
      <c r="A9" s="20"/>
      <c r="B9" s="10" t="s">
        <v>93</v>
      </c>
      <c r="C9" s="20" t="s">
        <v>84</v>
      </c>
      <c r="D9" s="20" t="s">
        <v>107</v>
      </c>
      <c r="E9" s="20" t="s">
        <v>139</v>
      </c>
      <c r="F9" s="7" t="s">
        <v>316</v>
      </c>
      <c r="G9" s="4">
        <v>1674</v>
      </c>
      <c r="H9" s="21">
        <v>0</v>
      </c>
      <c r="I9" s="21">
        <v>0</v>
      </c>
      <c r="J9" s="21">
        <v>0</v>
      </c>
      <c r="K9" s="15" t="s">
        <v>140</v>
      </c>
    </row>
    <row r="10" spans="1:10" ht="41.25">
      <c r="A10" s="20"/>
      <c r="B10" s="10" t="s">
        <v>94</v>
      </c>
      <c r="C10" s="10" t="s">
        <v>84</v>
      </c>
      <c r="D10" s="20" t="s">
        <v>15</v>
      </c>
      <c r="E10" s="20" t="s">
        <v>146</v>
      </c>
      <c r="F10" s="7" t="s">
        <v>314</v>
      </c>
      <c r="G10" s="4">
        <v>60</v>
      </c>
      <c r="H10" s="21">
        <v>0.25</v>
      </c>
      <c r="I10" s="21">
        <v>0.25</v>
      </c>
      <c r="J10" s="21">
        <v>1</v>
      </c>
    </row>
    <row r="11" spans="1:10" ht="41.25">
      <c r="A11" s="20"/>
      <c r="B11" s="10" t="s">
        <v>95</v>
      </c>
      <c r="C11" s="20" t="s">
        <v>84</v>
      </c>
      <c r="D11" s="20" t="s">
        <v>107</v>
      </c>
      <c r="E11" s="20" t="s">
        <v>147</v>
      </c>
      <c r="F11" s="7" t="s">
        <v>317</v>
      </c>
      <c r="G11" s="4">
        <v>253</v>
      </c>
      <c r="H11" s="21">
        <v>3.25</v>
      </c>
      <c r="I11" s="21">
        <v>0.25</v>
      </c>
      <c r="J11" s="21">
        <v>0</v>
      </c>
    </row>
    <row r="12" spans="1:10" ht="41.25">
      <c r="A12" s="20"/>
      <c r="B12" s="34" t="s">
        <v>22</v>
      </c>
      <c r="C12" s="10" t="s">
        <v>110</v>
      </c>
      <c r="D12" s="20" t="s">
        <v>15</v>
      </c>
      <c r="E12" s="20" t="s">
        <v>33</v>
      </c>
      <c r="F12" s="7" t="s">
        <v>31</v>
      </c>
      <c r="G12" s="4">
        <v>600</v>
      </c>
      <c r="H12" s="99"/>
      <c r="I12" s="99"/>
      <c r="J12" s="99"/>
    </row>
    <row r="13" spans="1:10" ht="41.25">
      <c r="A13" s="20"/>
      <c r="B13" s="10" t="s">
        <v>24</v>
      </c>
      <c r="C13" s="10" t="s">
        <v>110</v>
      </c>
      <c r="D13" s="20" t="s">
        <v>15</v>
      </c>
      <c r="E13" s="20" t="s">
        <v>33</v>
      </c>
      <c r="F13" s="7" t="s">
        <v>14</v>
      </c>
      <c r="G13" s="4">
        <v>170</v>
      </c>
      <c r="H13" s="21">
        <v>1</v>
      </c>
      <c r="I13" s="33">
        <v>1</v>
      </c>
      <c r="J13" s="21">
        <v>1</v>
      </c>
    </row>
    <row r="14" spans="1:10" s="8" customFormat="1" ht="26.25" customHeight="1">
      <c r="A14" s="6"/>
      <c r="B14" s="517" t="s">
        <v>106</v>
      </c>
      <c r="C14" s="517"/>
      <c r="D14" s="517"/>
      <c r="E14" s="2">
        <f aca="true" t="shared" si="0" ref="E14:J14">E13+E12+E11+E10+E9</f>
        <v>2040</v>
      </c>
      <c r="F14" s="2">
        <f t="shared" si="0"/>
        <v>1621</v>
      </c>
      <c r="G14" s="2">
        <f t="shared" si="0"/>
        <v>2757</v>
      </c>
      <c r="H14" s="2">
        <f t="shared" si="0"/>
        <v>4.5</v>
      </c>
      <c r="I14" s="2">
        <f t="shared" si="0"/>
        <v>1.5</v>
      </c>
      <c r="J14" s="2">
        <f t="shared" si="0"/>
        <v>2</v>
      </c>
    </row>
    <row r="15" ht="13.5">
      <c r="G15" s="9"/>
    </row>
    <row r="16" spans="2:7" ht="50.25" customHeight="1">
      <c r="B16" s="518" t="s">
        <v>120</v>
      </c>
      <c r="C16" s="518"/>
      <c r="D16" s="518"/>
      <c r="E16" s="518"/>
      <c r="F16" s="518"/>
      <c r="G16" s="518"/>
    </row>
    <row r="17" spans="2:7" ht="13.5">
      <c r="B17" s="11"/>
      <c r="C17" s="16"/>
      <c r="D17" s="16"/>
      <c r="E17" s="16"/>
      <c r="F17" s="16"/>
      <c r="G17" s="17" t="s">
        <v>115</v>
      </c>
    </row>
    <row r="18" spans="2:7" ht="15">
      <c r="B18" s="12" t="s">
        <v>116</v>
      </c>
      <c r="C18" s="12" t="s">
        <v>117</v>
      </c>
      <c r="D18" s="18" t="s">
        <v>118</v>
      </c>
      <c r="E18" s="18"/>
      <c r="F18" s="18"/>
      <c r="G18" s="19" t="s">
        <v>119</v>
      </c>
    </row>
    <row r="19" spans="2:7" ht="15">
      <c r="B19" s="12">
        <v>25</v>
      </c>
      <c r="C19" s="12">
        <v>25</v>
      </c>
      <c r="D19" s="18">
        <v>25</v>
      </c>
      <c r="E19" s="18"/>
      <c r="F19" s="18"/>
      <c r="G19" s="19">
        <v>25</v>
      </c>
    </row>
  </sheetData>
  <sheetProtection/>
  <autoFilter ref="A7:G14"/>
  <mergeCells count="13">
    <mergeCell ref="A6:A7"/>
    <mergeCell ref="G6:G7"/>
    <mergeCell ref="H6:J6"/>
    <mergeCell ref="B14:D14"/>
    <mergeCell ref="B16:G16"/>
    <mergeCell ref="D1:G1"/>
    <mergeCell ref="D2:G2"/>
    <mergeCell ref="B5:G5"/>
    <mergeCell ref="E6:E7"/>
    <mergeCell ref="F6:F7"/>
    <mergeCell ref="D6:D7"/>
    <mergeCell ref="C6:C7"/>
    <mergeCell ref="B6:B7"/>
  </mergeCells>
  <printOptions/>
  <pageMargins left="0.7874015748031497" right="0.1968503937007874" top="0.3937007874015748" bottom="0.3937007874015748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FastCube Report</dc:title>
  <dc:subject/>
  <dc:creator>Марина Никитина</dc:creator>
  <cp:keywords/>
  <dc:description/>
  <cp:lastModifiedBy>Сивак Ирина Вячеславовна</cp:lastModifiedBy>
  <cp:lastPrinted>2023-12-22T12:20:20Z</cp:lastPrinted>
  <dcterms:created xsi:type="dcterms:W3CDTF">2021-09-01T09:27:54Z</dcterms:created>
  <dcterms:modified xsi:type="dcterms:W3CDTF">2024-01-29T10:21:41Z</dcterms:modified>
  <cp:category/>
  <cp:version/>
  <cp:contentType/>
  <cp:contentStatus/>
</cp:coreProperties>
</file>